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uuf\Downloads\"/>
    </mc:Choice>
  </mc:AlternateContent>
  <xr:revisionPtr revIDLastSave="0" documentId="13_ncr:1_{2D98470F-5147-4B91-88C8-F32C8D2CF1C8}" xr6:coauthVersionLast="47" xr6:coauthVersionMax="47" xr10:uidLastSave="{00000000-0000-0000-0000-000000000000}"/>
  <bookViews>
    <workbookView xWindow="3855" yWindow="3855" windowWidth="21600" windowHeight="11385" tabRatio="520" xr2:uid="{00000000-000D-0000-FFFF-FFFF00000000}"/>
  </bookViews>
  <sheets>
    <sheet name="Master_PIP_Satker" sheetId="1" r:id="rId1"/>
    <sheet name="Laporan_Hasil_Penilaian_PIP" sheetId="2" r:id="rId2"/>
  </sheets>
  <definedNames>
    <definedName name="_xlnm._FilterDatabase" localSheetId="0" hidden="1">Master_PIP_Satker!$A$10:$W$38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2" l="1"/>
  <c r="E46" i="2"/>
  <c r="D46" i="2"/>
  <c r="Q11" i="1" l="1"/>
  <c r="L11" i="1"/>
  <c r="F50" i="2" l="1"/>
  <c r="E50" i="2"/>
  <c r="F49" i="2"/>
  <c r="E49" i="2"/>
  <c r="D49" i="2"/>
  <c r="C49" i="2"/>
  <c r="F48" i="2"/>
  <c r="E48" i="2"/>
  <c r="D48" i="2"/>
  <c r="C48" i="2"/>
  <c r="F47" i="2"/>
  <c r="E47" i="2"/>
  <c r="D47" i="2"/>
  <c r="C47" i="2"/>
  <c r="C46" i="2"/>
  <c r="C45" i="2"/>
  <c r="F40" i="2"/>
  <c r="F39" i="2"/>
  <c r="F38" i="2"/>
  <c r="F37" i="2"/>
  <c r="F36" i="2"/>
  <c r="F35" i="2"/>
  <c r="F34" i="2"/>
  <c r="F33" i="2"/>
  <c r="F32" i="2"/>
  <c r="F31" i="2"/>
  <c r="F28" i="2"/>
  <c r="E40" i="2"/>
  <c r="E39" i="2"/>
  <c r="E38" i="2"/>
  <c r="E37" i="2"/>
  <c r="E36" i="2"/>
  <c r="E35" i="2"/>
  <c r="E34" i="2"/>
  <c r="E29" i="2"/>
  <c r="E28" i="2"/>
  <c r="D29" i="2"/>
  <c r="D28" i="2"/>
  <c r="C28" i="2"/>
  <c r="C29" i="2"/>
  <c r="B41" i="2"/>
  <c r="B40" i="2"/>
  <c r="B39" i="2"/>
  <c r="B38" i="2"/>
  <c r="B37" i="2"/>
  <c r="E33" i="2"/>
  <c r="E32" i="2"/>
  <c r="E31" i="2"/>
  <c r="F29" i="2"/>
  <c r="D31" i="2"/>
  <c r="D32" i="2"/>
  <c r="D33" i="2"/>
  <c r="D34" i="2"/>
  <c r="D36" i="2"/>
  <c r="D37" i="2"/>
  <c r="D38" i="2"/>
  <c r="D39" i="2"/>
  <c r="D40" i="2"/>
  <c r="C40" i="2"/>
  <c r="C39" i="2"/>
  <c r="C38" i="2"/>
  <c r="C37" i="2"/>
  <c r="C36" i="2"/>
  <c r="U13" i="1"/>
  <c r="S13" i="1"/>
  <c r="Q13" i="1"/>
  <c r="L13" i="1"/>
  <c r="V13" i="1" s="1"/>
  <c r="W13" i="1" s="1"/>
  <c r="H13" i="1"/>
  <c r="B36" i="2"/>
  <c r="B35" i="2"/>
  <c r="B34" i="2"/>
  <c r="B33" i="2"/>
  <c r="B32" i="2"/>
  <c r="B31" i="2"/>
  <c r="B30" i="2"/>
  <c r="B29" i="2"/>
  <c r="B28" i="2"/>
  <c r="D20" i="2"/>
  <c r="C20" i="2"/>
  <c r="B20" i="2"/>
  <c r="D50" i="2"/>
  <c r="C35" i="2"/>
  <c r="C34" i="2"/>
  <c r="C33" i="2"/>
  <c r="C32" i="2"/>
  <c r="C31" i="2"/>
  <c r="C50" i="2"/>
  <c r="B16" i="2"/>
  <c r="B15" i="2"/>
  <c r="B14" i="2"/>
  <c r="B13" i="2"/>
  <c r="B12" i="2"/>
  <c r="B5" i="2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1" i="1"/>
  <c r="H20" i="1"/>
  <c r="H19" i="1"/>
  <c r="H18" i="1"/>
  <c r="H17" i="1"/>
  <c r="H16" i="1"/>
  <c r="H15" i="1"/>
  <c r="H14" i="1"/>
  <c r="H12" i="1"/>
  <c r="H11" i="1"/>
  <c r="C21" i="2" l="1"/>
  <c r="C23" i="2"/>
  <c r="C24" i="2"/>
  <c r="L16" i="1" l="1"/>
  <c r="Q16" i="1"/>
  <c r="S16" i="1"/>
  <c r="U16" i="1"/>
  <c r="L17" i="1"/>
  <c r="Q17" i="1"/>
  <c r="S17" i="1"/>
  <c r="U17" i="1"/>
  <c r="L18" i="1"/>
  <c r="Q18" i="1"/>
  <c r="S18" i="1"/>
  <c r="U18" i="1"/>
  <c r="L19" i="1"/>
  <c r="Q19" i="1"/>
  <c r="S19" i="1"/>
  <c r="U19" i="1"/>
  <c r="L20" i="1"/>
  <c r="Q20" i="1"/>
  <c r="S20" i="1"/>
  <c r="U20" i="1"/>
  <c r="L21" i="1"/>
  <c r="Q21" i="1"/>
  <c r="S21" i="1"/>
  <c r="U21" i="1"/>
  <c r="B50" i="2"/>
  <c r="B49" i="2"/>
  <c r="B48" i="2"/>
  <c r="B47" i="2"/>
  <c r="B46" i="2"/>
  <c r="B45" i="2"/>
  <c r="U30" i="1"/>
  <c r="U29" i="1"/>
  <c r="U28" i="1"/>
  <c r="U27" i="1"/>
  <c r="U26" i="1"/>
  <c r="U25" i="1"/>
  <c r="U24" i="1"/>
  <c r="U23" i="1"/>
  <c r="U22" i="1"/>
  <c r="S22" i="1"/>
  <c r="S23" i="1"/>
  <c r="S24" i="1"/>
  <c r="S25" i="1"/>
  <c r="S26" i="1"/>
  <c r="S27" i="1"/>
  <c r="S28" i="1"/>
  <c r="S29" i="1"/>
  <c r="S30" i="1"/>
  <c r="Q30" i="1"/>
  <c r="Q29" i="1"/>
  <c r="Q28" i="1"/>
  <c r="Q27" i="1"/>
  <c r="Q26" i="1"/>
  <c r="Q25" i="1"/>
  <c r="Q24" i="1"/>
  <c r="Q23" i="1"/>
  <c r="Q22" i="1"/>
  <c r="L30" i="1"/>
  <c r="L29" i="1"/>
  <c r="L28" i="1"/>
  <c r="L27" i="1"/>
  <c r="L26" i="1"/>
  <c r="L25" i="1"/>
  <c r="L24" i="1"/>
  <c r="L23" i="1"/>
  <c r="L22" i="1"/>
  <c r="A54" i="2"/>
  <c r="V21" i="1" l="1"/>
  <c r="W21" i="1" s="1"/>
  <c r="V20" i="1"/>
  <c r="W20" i="1" s="1"/>
  <c r="V19" i="1"/>
  <c r="W19" i="1" s="1"/>
  <c r="V18" i="1"/>
  <c r="W18" i="1" s="1"/>
  <c r="V17" i="1"/>
  <c r="W17" i="1" s="1"/>
  <c r="V30" i="1"/>
  <c r="W30" i="1" s="1"/>
  <c r="V16" i="1"/>
  <c r="W16" i="1" s="1"/>
  <c r="V22" i="1"/>
  <c r="W22" i="1" s="1"/>
  <c r="V26" i="1"/>
  <c r="W26" i="1" s="1"/>
  <c r="V24" i="1"/>
  <c r="W24" i="1" s="1"/>
  <c r="V28" i="1"/>
  <c r="W28" i="1" s="1"/>
  <c r="V25" i="1"/>
  <c r="W25" i="1" s="1"/>
  <c r="V29" i="1"/>
  <c r="W29" i="1" s="1"/>
  <c r="V23" i="1"/>
  <c r="W23" i="1" s="1"/>
  <c r="V27" i="1"/>
  <c r="W27" i="1" s="1"/>
  <c r="U31" i="1" l="1"/>
  <c r="S31" i="1"/>
  <c r="Q31" i="1"/>
  <c r="L31" i="1"/>
  <c r="D45" i="2" l="1"/>
  <c r="D35" i="2"/>
  <c r="D41" i="2"/>
  <c r="C22" i="2"/>
  <c r="D30" i="2"/>
  <c r="B7" i="2"/>
  <c r="V31" i="1"/>
  <c r="W31" i="1" s="1"/>
  <c r="L12" i="1"/>
  <c r="L14" i="1"/>
  <c r="L15" i="1"/>
  <c r="L32" i="1"/>
  <c r="L33" i="1"/>
  <c r="L34" i="1"/>
  <c r="L35" i="1"/>
  <c r="L36" i="1"/>
  <c r="L37" i="1"/>
  <c r="S11" i="1"/>
  <c r="E45" i="2" s="1"/>
  <c r="U11" i="1"/>
  <c r="F45" i="2" s="1"/>
  <c r="Q12" i="1"/>
  <c r="B22" i="2" s="1"/>
  <c r="S12" i="1"/>
  <c r="U12" i="1"/>
  <c r="Q14" i="1"/>
  <c r="S14" i="1"/>
  <c r="U14" i="1"/>
  <c r="Q15" i="1"/>
  <c r="S15" i="1"/>
  <c r="U15" i="1"/>
  <c r="Q32" i="1"/>
  <c r="S32" i="1"/>
  <c r="U32" i="1"/>
  <c r="S33" i="1"/>
  <c r="S34" i="1"/>
  <c r="S35" i="1"/>
  <c r="S36" i="1"/>
  <c r="S37" i="1"/>
  <c r="Q33" i="1"/>
  <c r="Q34" i="1"/>
  <c r="Q35" i="1"/>
  <c r="Q36" i="1"/>
  <c r="Q37" i="1"/>
  <c r="U33" i="1"/>
  <c r="U34" i="1"/>
  <c r="U35" i="1"/>
  <c r="U36" i="1"/>
  <c r="U37" i="1"/>
  <c r="D22" i="2" l="1"/>
  <c r="F30" i="2"/>
  <c r="F41" i="2"/>
  <c r="D24" i="2"/>
  <c r="E30" i="2"/>
  <c r="E41" i="2"/>
  <c r="D23" i="2"/>
  <c r="B21" i="2"/>
  <c r="C41" i="2"/>
  <c r="D21" i="2"/>
  <c r="B8" i="2"/>
  <c r="B23" i="2"/>
  <c r="C30" i="2"/>
  <c r="B6" i="2"/>
  <c r="B9" i="2"/>
  <c r="B24" i="2"/>
  <c r="S38" i="1"/>
  <c r="D54" i="2" s="1"/>
  <c r="L38" i="1"/>
  <c r="B54" i="2" s="1"/>
  <c r="Q38" i="1"/>
  <c r="C54" i="2" s="1"/>
  <c r="U38" i="1"/>
  <c r="E54" i="2" s="1"/>
  <c r="V32" i="1"/>
  <c r="W32" i="1" s="1"/>
  <c r="V15" i="1"/>
  <c r="W15" i="1" s="1"/>
  <c r="V14" i="1"/>
  <c r="W14" i="1" s="1"/>
  <c r="V12" i="1"/>
  <c r="W12" i="1" s="1"/>
  <c r="V11" i="1"/>
  <c r="W11" i="1" s="1"/>
  <c r="V34" i="1"/>
  <c r="W34" i="1" s="1"/>
  <c r="V35" i="1"/>
  <c r="W35" i="1" s="1"/>
  <c r="V36" i="1"/>
  <c r="W36" i="1" s="1"/>
  <c r="V37" i="1"/>
  <c r="W37" i="1" s="1"/>
  <c r="V33" i="1"/>
  <c r="W33" i="1" s="1"/>
  <c r="V38" i="1" l="1"/>
  <c r="F54" i="2" s="1"/>
  <c r="W38" i="1" l="1"/>
  <c r="G54" i="2" s="1"/>
</calcChain>
</file>

<file path=xl/sharedStrings.xml><?xml version="1.0" encoding="utf-8"?>
<sst xmlns="http://schemas.openxmlformats.org/spreadsheetml/2006/main" count="105" uniqueCount="82">
  <si>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</si>
  <si>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</si>
  <si>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</si>
  <si>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</si>
  <si>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</si>
  <si>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</si>
  <si>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</si>
  <si>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</si>
  <si>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</si>
  <si>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</si>
  <si>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</si>
  <si>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</si>
  <si>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Kualifikasi</t>
  </si>
  <si>
    <t>Diklatpim</t>
  </si>
  <si>
    <t>Kompetensi</t>
  </si>
  <si>
    <t>Seminar</t>
  </si>
  <si>
    <t>Kinerja</t>
  </si>
  <si>
    <t>Penilaian kinerja</t>
  </si>
  <si>
    <t>No</t>
  </si>
  <si>
    <t>Kategori</t>
  </si>
  <si>
    <t>Pangkat</t>
  </si>
  <si>
    <t>Jenjang Jabatan</t>
  </si>
  <si>
    <t>D3</t>
  </si>
  <si>
    <t>S2</t>
  </si>
  <si>
    <t>S3</t>
  </si>
  <si>
    <t>REKAPITULASI PENGUKURAN INDEKS PROFESIONALITAS ASN</t>
  </si>
  <si>
    <t>Nilai Total Indeks Per Jenis Kelamin Laki-Laki</t>
  </si>
  <si>
    <t>Jumlah PNS Laki-Laki</t>
  </si>
  <si>
    <t>Nilai rata2 Dimensi Kualifikasi</t>
  </si>
  <si>
    <t>Nilai rata2 Dimensi Kompetensi</t>
  </si>
  <si>
    <t>Nilai rata2 Dimensi Kinerja</t>
  </si>
  <si>
    <t>Nilai rata2 Dimensi Disiplin</t>
  </si>
  <si>
    <t>Nilai Total Indeks Per Jenis Kelamin Perempuan</t>
  </si>
  <si>
    <t>Jumlah PNS  Perempuan</t>
  </si>
  <si>
    <t>Nilai Total Indeks Per Jenis Jabatan</t>
  </si>
  <si>
    <t>Struktural</t>
  </si>
  <si>
    <t>Fungsional</t>
  </si>
  <si>
    <t>Pelaksana</t>
  </si>
  <si>
    <t>Jumlah PNS</t>
  </si>
  <si>
    <t>Nilai Total Indeks Per Jenjang Jabatan</t>
  </si>
  <si>
    <t xml:space="preserve"> Kompetensi</t>
  </si>
  <si>
    <t>JABATAN PIMPINAN TINGGI UTAMA</t>
  </si>
  <si>
    <t>JABATAN PIMPINAN TINGGI MADYA</t>
  </si>
  <si>
    <t>JABATAN PIMPINAN TINGGI PRATAMA</t>
  </si>
  <si>
    <t>JABATAN ADMINISTRATOR</t>
  </si>
  <si>
    <t>JABATAN PENGAWAS</t>
  </si>
  <si>
    <t>JABATAN FUNGSIONAL AHLI UTAMA</t>
  </si>
  <si>
    <t>JABATAN FUNGSIONAL AHLI MADYA</t>
  </si>
  <si>
    <t>JABATAN FUNGSIONAL AHLI MUDA</t>
  </si>
  <si>
    <t>JABATAN FUNGSIONAL AHLI PERTAMA</t>
  </si>
  <si>
    <t>JABATAN FUNGSIONAL PENYELIA</t>
  </si>
  <si>
    <t>JABATAN FUNGSIONAL MAHIR</t>
  </si>
  <si>
    <t>JABATAN FUNGSIONAL TERAMPIL</t>
  </si>
  <si>
    <t>JABATAN FUNGSIONAL PEMULA</t>
  </si>
  <si>
    <t>JABATAN PELAKSANA</t>
  </si>
  <si>
    <t>Nilai Total Indeks Per Tingkat Pendidikan</t>
  </si>
  <si>
    <t>S1/D4/Sederajat</t>
  </si>
  <si>
    <t>D1/D2/SMA/Sederajat</t>
  </si>
  <si>
    <t>SD/SMP/Sederajat</t>
  </si>
  <si>
    <t>Nilai Indeks Profesionalitas IP ASN</t>
  </si>
  <si>
    <t>Jumlah ASN</t>
  </si>
  <si>
    <t>Rata2 Kualifikasi</t>
  </si>
  <si>
    <t xml:space="preserve"> Rata2 Kompetensi</t>
  </si>
  <si>
    <t>Rata2 Kinerja</t>
  </si>
  <si>
    <t>Rata2 Disiplin</t>
  </si>
  <si>
    <t>Nilai IP ASN</t>
  </si>
  <si>
    <t>L</t>
  </si>
  <si>
    <t>v</t>
  </si>
  <si>
    <t>TIDAK PERNAH</t>
  </si>
  <si>
    <t>PEMERINTAH ………………………….</t>
  </si>
  <si>
    <t>76-90</t>
  </si>
  <si>
    <t>Dikfung</t>
  </si>
  <si>
    <t>Pendidikan  Formal</t>
  </si>
  <si>
    <t>198804102010121003</t>
  </si>
  <si>
    <t>PELAKSANA</t>
  </si>
  <si>
    <t>Penda  III/a</t>
  </si>
  <si>
    <t>Pengelola data Subbag Lahdafor</t>
  </si>
  <si>
    <t>Kemhan</t>
  </si>
  <si>
    <t>FORM PENGUKURAN INDEKS PROFESIONALITAS (PIP)</t>
  </si>
  <si>
    <t xml:space="preserve">ASN KEMHAN </t>
  </si>
  <si>
    <t>Sohib Pahlupi</t>
  </si>
  <si>
    <t>S1/D4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</si>
</sst>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/>
    <xf numFmtId="0" fontId="1" fillId="0" borderId="0" xfId="0" applyFont="1"/>
    <xf numFmtId="0" fontId="0" fillId="0" borderId="1" xfId="0" applyNumberFormat="1" applyBorder="1"/>
    <xf numFmtId="49" fontId="0" fillId="0" borderId="0" xfId="0" applyNumberFormat="1"/>
    <xf numFmtId="2" fontId="0" fillId="0" borderId="1" xfId="0" applyNumberFormat="1" applyBorder="1"/>
    <xf numFmtId="49" fontId="1" fillId="0" borderId="0" xfId="0" applyNumberFormat="1" applyFont="1"/>
    <xf numFmtId="0" fontId="0" fillId="2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1" xfId="0" applyNumberFormat="1" applyFont="1" applyFill="1" applyBorder="1"/>
    <xf numFmtId="2" fontId="0" fillId="0" borderId="1" xfId="0" applyNumberFormat="1" applyFont="1" applyFill="1" applyBorder="1"/>
    <xf numFmtId="1" fontId="0" fillId="0" borderId="1" xfId="0" applyNumberFormat="1" applyFont="1" applyFill="1" applyBorder="1"/>
    <xf numFmtId="1" fontId="0" fillId="0" borderId="0" xfId="0" applyNumberFormat="1"/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6" xfId="0" applyNumberFormat="1" applyBorder="1" applyAlignment="1">
      <alignment horizontal="right"/>
    </xf>
    <xf numFmtId="0" fontId="1" fillId="8" borderId="4" xfId="0" applyFont="1" applyFill="1" applyBorder="1"/>
    <xf numFmtId="0" fontId="0" fillId="8" borderId="3" xfId="0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quotePrefix="1" applyFont="1" applyBorder="1" applyAlignment="1">
      <alignment vertical="top" wrapText="1"/>
    </xf>
    <xf numFmtId="0" fontId="8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49" fontId="8" fillId="6" borderId="1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0" fillId="0" borderId="0" xfId="0" applyBorder="1"/>
    <xf numFmtId="0" fontId="5" fillId="4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6"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224118</xdr:colOff>
      <xdr:row>0</xdr:row>
      <xdr:rowOff>22410</xdr:rowOff>
    </xdr:from>
    <xdr:to>
      <xdr:col>3</xdr:col>
      <xdr:colOff>266701</xdr:colOff>
      <xdr:row>1</xdr:row>
      <xdr:rowOff>70670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118" y="22410"/>
          <a:ext cx="2474259" cy="23876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200"/>
            </a:spcAft>
          </a:pPr>
          <a:r>
            <a:rPr lang="en-US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Contoh Format     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44824</xdr:colOff>
      <xdr:row>0</xdr:row>
      <xdr:rowOff>0</xdr:rowOff>
    </xdr:from>
    <xdr:to>
      <xdr:col>23</xdr:col>
      <xdr:colOff>324971</xdr:colOff>
      <xdr:row>3</xdr:row>
      <xdr:rowOff>67235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77383" y="0"/>
          <a:ext cx="2868706" cy="63873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n-US" sz="1200">
              <a:latin typeface="Arial" pitchFamily="34" charset="0"/>
              <a:cs typeface="Arial" pitchFamily="34" charset="0"/>
            </a:rPr>
            <a:t>Lampiran  II  Surat Sekjen</a:t>
          </a:r>
          <a:r>
            <a:rPr lang="en-US" sz="1200" baseline="0">
              <a:latin typeface="Arial" pitchFamily="34" charset="0"/>
              <a:cs typeface="Arial" pitchFamily="34" charset="0"/>
            </a:rPr>
            <a:t>  Kemhan</a:t>
          </a:r>
        </a:p>
        <a:p>
          <a:pPr>
            <a:spcAft>
              <a:spcPts val="0"/>
            </a:spcAft>
          </a:pPr>
          <a:r>
            <a:rPr lang="en-US" sz="1200" baseline="0">
              <a:latin typeface="Arial" pitchFamily="34" charset="0"/>
              <a:cs typeface="Arial" pitchFamily="34" charset="0"/>
            </a:rPr>
            <a:t>Nomor     :</a:t>
          </a:r>
          <a:endParaRPr lang="en-US" sz="1200">
            <a:latin typeface="Arial" pitchFamily="34" charset="0"/>
            <a:cs typeface="Arial" pitchFamily="34" charset="0"/>
          </a:endParaRPr>
        </a:p>
        <a:p>
          <a:pPr>
            <a:spcAft>
              <a:spcPts val="0"/>
            </a:spcAft>
          </a:pPr>
          <a:r>
            <a:rPr lang="en-US" sz="1200" baseline="0">
              <a:latin typeface="Arial" pitchFamily="34" charset="0"/>
              <a:cs typeface="Arial" pitchFamily="34" charset="0"/>
            </a:rPr>
            <a:t>Tanggal   :</a:t>
          </a:r>
          <a:endParaRPr lang="en-US" sz="12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22412</xdr:colOff>
      <xdr:row>39</xdr:row>
      <xdr:rowOff>155202</xdr:rowOff>
    </xdr:from>
    <xdr:to>
      <xdr:col>19</xdr:col>
      <xdr:colOff>179296</xdr:colOff>
      <xdr:row>49</xdr:row>
      <xdr:rowOff>123266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91383" y="7707967"/>
          <a:ext cx="2779060" cy="187306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a.n. Sekretaris Jenderal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Kepala Biro Kepegawaian,</a:t>
          </a: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Kosasih, S.E.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Brigadir Jenderal TNI</a:t>
          </a: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0"/>
  <sheetViews>
    <sheetView tabSelected="1" topLeftCell="A31" zoomScale="85" zoomScaleNormal="85" workbookViewId="0">
      <selection activeCell="L43" sqref="L43"/>
    </sheetView>
  </sheetViews>
  <sheetFormatPr defaultRowHeight="15" x14ac:dyDescent="0.25"/>
  <cols>
    <col min="1" max="1" width="4.5703125" customWidth="1"/>
    <col min="2" max="2" width="12.7109375" customWidth="1"/>
    <col min="3" max="3" width="19.140625" customWidth="1"/>
    <col min="4" max="4" width="9.5703125" customWidth="1"/>
    <col min="5" max="5" width="12.140625" customWidth="1"/>
    <col min="6" max="6" width="11.85546875" customWidth="1"/>
    <col min="7" max="7" width="13" style="1" customWidth="1"/>
    <col min="8" max="8" width="18.28515625" style="1" hidden="1" customWidth="1"/>
    <col min="9" max="9" width="34.140625" style="3" customWidth="1"/>
    <col min="10" max="10" width="8.85546875" style="4" customWidth="1"/>
    <col min="11" max="11" width="16" customWidth="1"/>
    <col min="12" max="12" width="6.140625" style="1" customWidth="1"/>
    <col min="13" max="13" width="8.42578125" customWidth="1"/>
    <col min="14" max="14" width="7.5703125" customWidth="1"/>
    <col min="15" max="15" width="6" customWidth="1"/>
    <col min="16" max="16" width="7.42578125" customWidth="1"/>
    <col min="17" max="17" width="5.42578125" style="1" customWidth="1"/>
    <col min="18" max="18" width="15.140625" customWidth="1"/>
    <col min="19" max="19" width="5.42578125" customWidth="1"/>
    <col min="20" max="20" width="13.7109375" customWidth="1"/>
    <col min="21" max="21" width="5" customWidth="1"/>
    <col min="22" max="22" width="7" customWidth="1"/>
    <col min="23" max="23" width="12.42578125" style="27" customWidth="1"/>
  </cols>
  <sheetData>
    <row r="1" spans="1:23" s="1" customFormat="1" x14ac:dyDescent="0.25">
      <c r="I1" s="3"/>
      <c r="J1" s="29"/>
      <c r="W1" s="27"/>
    </row>
    <row r="2" spans="1:23" s="1" customFormat="1" x14ac:dyDescent="0.25">
      <c r="G2"/>
      <c r="I2" s="3"/>
      <c r="J2" s="29"/>
      <c r="W2" s="27"/>
    </row>
    <row r="3" spans="1:23" s="1" customFormat="1" ht="15" customHeight="1" x14ac:dyDescent="0.25">
      <c r="A3" s="75" t="s">
        <v>78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s="1" customFormat="1" ht="20.25" customHeight="1" x14ac:dyDescent="0.25">
      <c r="A4" s="75" t="s">
        <v>79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54"/>
    </row>
    <row r="5" spans="1:23" s="1" customFormat="1" x14ac:dyDescent="0.25">
      <c r="I5" s="3"/>
      <c r="J5" s="29"/>
      <c r="W5" s="27"/>
    </row>
    <row r="6" spans="1:23" s="1" customFormat="1" x14ac:dyDescent="0.25">
      <c r="I6" s="3"/>
      <c r="J6" s="29"/>
      <c r="W6" s="27"/>
    </row>
    <row r="7" spans="1:23" x14ac:dyDescent="0.25">
      <c r="J7" s="30"/>
      <c r="K7" s="5"/>
    </row>
    <row r="8" spans="1:23" s="33" customFormat="1" ht="12.75" x14ac:dyDescent="0.2">
      <c r="A8" s="76" t="s">
        <v>18</v>
      </c>
      <c r="B8" s="78" t="s">
        <v>7</v>
      </c>
      <c r="C8" s="78"/>
      <c r="D8" s="78"/>
      <c r="E8" s="78"/>
      <c r="F8" s="78"/>
      <c r="G8" s="78"/>
      <c r="H8" s="78"/>
      <c r="I8" s="78"/>
      <c r="J8" s="79"/>
      <c r="K8" s="74" t="s">
        <v>12</v>
      </c>
      <c r="L8" s="81" t="s">
        <v>5</v>
      </c>
      <c r="M8" s="80" t="s">
        <v>14</v>
      </c>
      <c r="N8" s="80"/>
      <c r="O8" s="80"/>
      <c r="P8" s="80"/>
      <c r="Q8" s="82" t="s">
        <v>5</v>
      </c>
      <c r="R8" s="31" t="s">
        <v>16</v>
      </c>
      <c r="S8" s="77" t="s">
        <v>5</v>
      </c>
      <c r="T8" s="32" t="s">
        <v>3</v>
      </c>
      <c r="U8" s="77" t="s">
        <v>5</v>
      </c>
      <c r="V8" s="77" t="s">
        <v>6</v>
      </c>
      <c r="W8" s="77" t="s">
        <v>19</v>
      </c>
    </row>
    <row r="9" spans="1:23" s="33" customFormat="1" ht="12.75" x14ac:dyDescent="0.2">
      <c r="A9" s="76"/>
      <c r="B9" s="34" t="s">
        <v>0</v>
      </c>
      <c r="C9" s="34" t="s">
        <v>1</v>
      </c>
      <c r="D9" s="35" t="s">
        <v>20</v>
      </c>
      <c r="E9" s="36" t="s">
        <v>8</v>
      </c>
      <c r="F9" s="36" t="s">
        <v>9</v>
      </c>
      <c r="G9" s="36" t="s">
        <v>21</v>
      </c>
      <c r="H9" s="36"/>
      <c r="I9" s="35" t="s">
        <v>10</v>
      </c>
      <c r="J9" s="70" t="s">
        <v>11</v>
      </c>
      <c r="K9" s="36" t="s">
        <v>72</v>
      </c>
      <c r="L9" s="81"/>
      <c r="M9" s="37" t="s">
        <v>13</v>
      </c>
      <c r="N9" s="37" t="s">
        <v>71</v>
      </c>
      <c r="O9" s="37" t="s">
        <v>2</v>
      </c>
      <c r="P9" s="37" t="s">
        <v>15</v>
      </c>
      <c r="Q9" s="82"/>
      <c r="R9" s="37" t="s">
        <v>17</v>
      </c>
      <c r="S9" s="77"/>
      <c r="T9" s="38" t="s">
        <v>4</v>
      </c>
      <c r="U9" s="77"/>
      <c r="V9" s="77"/>
      <c r="W9" s="77"/>
    </row>
    <row r="10" spans="1:23" s="33" customFormat="1" ht="12.75" x14ac:dyDescent="0.2">
      <c r="A10" s="39">
        <v>1</v>
      </c>
      <c r="B10" s="40">
        <v>2</v>
      </c>
      <c r="C10" s="40">
        <v>3</v>
      </c>
      <c r="D10" s="39">
        <v>4</v>
      </c>
      <c r="E10" s="39">
        <v>5</v>
      </c>
      <c r="F10" s="39">
        <v>6</v>
      </c>
      <c r="G10" s="39">
        <v>8</v>
      </c>
      <c r="H10" s="39"/>
      <c r="I10" s="39">
        <v>7</v>
      </c>
      <c r="J10" s="71">
        <v>8</v>
      </c>
      <c r="K10" s="39">
        <v>9</v>
      </c>
      <c r="L10" s="39">
        <v>10</v>
      </c>
      <c r="M10" s="39">
        <v>11</v>
      </c>
      <c r="N10" s="39">
        <v>12</v>
      </c>
      <c r="O10" s="39">
        <v>13</v>
      </c>
      <c r="P10" s="39">
        <v>14</v>
      </c>
      <c r="Q10" s="39">
        <v>15</v>
      </c>
      <c r="R10" s="39">
        <v>16</v>
      </c>
      <c r="S10" s="39">
        <v>17</v>
      </c>
      <c r="T10" s="39">
        <v>18</v>
      </c>
      <c r="U10" s="39">
        <v>19</v>
      </c>
      <c r="V10" s="39">
        <v>20</v>
      </c>
      <c r="W10" s="39">
        <v>21</v>
      </c>
    </row>
    <row r="11" spans="1:23" s="52" customFormat="1" ht="15" customHeight="1" x14ac:dyDescent="0.25">
      <c r="A11" s="53">
        <v>1</v>
      </c>
      <c r="B11" s="55" t="s">
        <v>80</v>
      </c>
      <c r="C11" s="56" t="s">
        <v>73</v>
      </c>
      <c r="D11" s="55" t="s">
        <v>75</v>
      </c>
      <c r="E11" s="57" t="s">
        <v>66</v>
      </c>
      <c r="F11" s="57" t="s">
        <v>74</v>
      </c>
      <c r="G11" s="58" t="s">
        <v>37</v>
      </c>
      <c r="H11" s="59" t="str">
        <f t="shared" ref="H11:H37" si="0">IF(OR(F11="JPT",F11="ADMINISTRATOR",F11="PENGAWAS"),"STRUKTURAL",IF(F11="PELAKSANA","PELAKSANA",IF(F11="FUNGSIONAL","FUNGSIONAL"," ")))</f>
        <v>PELAKSANA</v>
      </c>
      <c r="I11" s="60" t="s">
        <v>76</v>
      </c>
      <c r="J11" s="72" t="s">
        <v>77</v>
      </c>
      <c r="K11" s="57" t="s">
        <v>81</v>
      </c>
      <c r="L11" s="61">
        <f>IF(K11="S3",25,IF(K11="S2",20,IF(K11="S1/D4",15,IF(K11="D3",10, IF(K11="SMA/D1/D2",5,IF(K11="SMP/SD",1,0))))))</f>
        <v>15</v>
      </c>
      <c r="M11" s="62"/>
      <c r="N11" s="62"/>
      <c r="O11" s="63" t="s">
        <v>67</v>
      </c>
      <c r="P11" s="63" t="s">
        <v>67</v>
      </c>
      <c r="Q11" s="64">
        <f>IF(F11="PELAKSANA",SUM(IF(M11="V",0,0),IF(N11="V",0,0),IF(O11="V",22.5,0),IF(P11="V",17.5,0)),IF(F11="FUNGSIONAL",SUM(IF(M11="V",0,0),IF(N11="V",15,0),IF(O11="V",15,0),IF(P11="V",10,0)),SUM(IF(M11="V",15,0),IF(N11="V",0,0),IF(O11="V",15,0),IF(P11="V",10,0))))</f>
        <v>40</v>
      </c>
      <c r="R11" s="65" t="s">
        <v>70</v>
      </c>
      <c r="S11" s="57">
        <f t="shared" ref="S11:S37" si="1">IF(R11="91-100",30,IF(R11="76-90",25,IF(R11="61-75",15,IF(R11="51-60",5,IF(R11="&lt;50",1,0)))))</f>
        <v>25</v>
      </c>
      <c r="T11" s="66" t="s">
        <v>68</v>
      </c>
      <c r="U11" s="57">
        <f t="shared" ref="U11:U37" si="2">IF(T11="TIDAK PERNAH",5,IF(T11="RINGAN",3,IF(T11="SEDANG",2,IF(T11="BERAT",1,0))))</f>
        <v>5</v>
      </c>
      <c r="V11" s="57">
        <f>SUM(L11,Q11,S11,U11)</f>
        <v>85</v>
      </c>
      <c r="W11" s="57" t="str">
        <f t="shared" ref="W11:W37" si="3">IF(V11=0,"-",IF(V11&gt;90,"Sangat Tinggi",IF(V11&gt;80,"Tinggi",IF(V11&gt;70,"Sedang",IF(V11&gt;60,"Rendah","Sangat Rendah")))))</f>
        <v>Tinggi</v>
      </c>
    </row>
    <row r="12" spans="1:23" s="33" customFormat="1" ht="12.75" x14ac:dyDescent="0.2">
      <c r="A12" s="41">
        <v>2</v>
      </c>
      <c r="B12" s="42"/>
      <c r="C12" s="49"/>
      <c r="D12" s="50"/>
      <c r="E12" s="43"/>
      <c r="F12" s="43"/>
      <c r="G12" s="36"/>
      <c r="H12" s="44" t="str">
        <f t="shared" si="0"/>
        <v xml:space="preserve"> </v>
      </c>
      <c r="I12" s="50"/>
      <c r="J12" s="73"/>
      <c r="K12" s="43"/>
      <c r="L12" s="51">
        <f t="shared" ref="L12:L37" si="4">IF(K12="S3",25,IF(K12="S2",20,IF(K12="S1/D4",15,IF(K12="D3",10, IF(K12="SMA/D1/D2",5,IF(K12="SMP/SD",1,0))))))</f>
        <v>0</v>
      </c>
      <c r="M12" s="45"/>
      <c r="N12" s="45"/>
      <c r="O12" s="41"/>
      <c r="P12" s="41"/>
      <c r="Q12" s="46">
        <f t="shared" ref="Q12:Q37" si="5">IF(F12="PELAKSANA",SUM(IF(M12="V",0,0),IF(N12="V",0,0),IF(O12="V",22.5,0),IF(P12="V",17.5,0)),IF(F12="FUNGSIONAL",SUM(IF(M12="V",0,0),IF(N12="V",15,0),IF(O12="V",15,0),IF(P12="V",10,0)),SUM(IF(M12="V",15,0),IF(N12="V",0,0),IF(O12="V",15,0),IF(P12="V",10,0))))</f>
        <v>0</v>
      </c>
      <c r="R12" s="47"/>
      <c r="S12" s="43">
        <f t="shared" si="1"/>
        <v>0</v>
      </c>
      <c r="T12" s="48"/>
      <c r="U12" s="43">
        <f t="shared" si="2"/>
        <v>0</v>
      </c>
      <c r="V12" s="43">
        <f t="shared" ref="V12:V37" si="6">SUM(L12,Q12,S12,U12)</f>
        <v>0</v>
      </c>
      <c r="W12" s="43" t="str">
        <f t="shared" si="3"/>
        <v>-</v>
      </c>
    </row>
    <row r="13" spans="1:23" s="33" customFormat="1" ht="12.75" x14ac:dyDescent="0.2">
      <c r="A13" s="41">
        <v>3</v>
      </c>
      <c r="B13" s="42"/>
      <c r="C13" s="49"/>
      <c r="D13" s="50"/>
      <c r="E13" s="43"/>
      <c r="F13" s="43"/>
      <c r="G13" s="36"/>
      <c r="H13" s="44" t="str">
        <f t="shared" si="0"/>
        <v xml:space="preserve"> </v>
      </c>
      <c r="I13" s="50"/>
      <c r="J13" s="73"/>
      <c r="K13" s="43"/>
      <c r="L13" s="51">
        <f t="shared" ref="L13" si="7">IF(K13="S3",25,IF(K13="S2",20,IF(K13="S1/D4",15,IF(K13="D3",10, IF(K13="SMA/D1/D2",5,IF(K13="SMP/SD",1,0))))))</f>
        <v>0</v>
      </c>
      <c r="M13" s="45"/>
      <c r="N13" s="45"/>
      <c r="O13" s="41"/>
      <c r="P13" s="41"/>
      <c r="Q13" s="46">
        <f t="shared" ref="Q13" si="8">IF(F13="PELAKSANA",SUM(IF(M13="V",0,0),IF(N13="V",0,0),IF(O13="V",22.5,0),IF(P13="V",17.5,0)),IF(F13="FUNGSIONAL",SUM(IF(M13="V",0,0),IF(N13="V",15,0),IF(O13="V",15,0),IF(P13="V",10,0)),SUM(IF(M13="V",15,0),IF(N13="V",0,0),IF(O13="V",15,0),IF(P13="V",10,0))))</f>
        <v>0</v>
      </c>
      <c r="R13" s="47"/>
      <c r="S13" s="43">
        <f t="shared" ref="S13" si="9">IF(R13="91-100",30,IF(R13="76-90",25,IF(R13="61-75",15,IF(R13="51-60",5,IF(R13="&lt;50",1,0)))))</f>
        <v>0</v>
      </c>
      <c r="T13" s="48"/>
      <c r="U13" s="43">
        <f t="shared" ref="U13" si="10">IF(T13="TIDAK PERNAH",5,IF(T13="RINGAN",3,IF(T13="SEDANG",2,IF(T13="BERAT",1,0))))</f>
        <v>0</v>
      </c>
      <c r="V13" s="43">
        <f t="shared" ref="V13" si="11">SUM(L13,Q13,S13,U13)</f>
        <v>0</v>
      </c>
      <c r="W13" s="43" t="str">
        <f t="shared" ref="W13" si="12">IF(V13=0,"-",IF(V13&gt;90,"Sangat Tinggi",IF(V13&gt;80,"Tinggi",IF(V13&gt;70,"Sedang",IF(V13&gt;60,"Rendah","Sangat Rendah")))))</f>
        <v>-</v>
      </c>
    </row>
    <row r="14" spans="1:23" s="33" customFormat="1" ht="12.75" x14ac:dyDescent="0.2">
      <c r="A14" s="41">
        <v>4</v>
      </c>
      <c r="B14" s="42"/>
      <c r="C14" s="49"/>
      <c r="D14" s="50"/>
      <c r="E14" s="43"/>
      <c r="F14" s="43"/>
      <c r="G14" s="36"/>
      <c r="H14" s="44" t="str">
        <f t="shared" si="0"/>
        <v xml:space="preserve"> </v>
      </c>
      <c r="I14" s="50"/>
      <c r="J14" s="73"/>
      <c r="K14" s="43"/>
      <c r="L14" s="51">
        <f t="shared" si="4"/>
        <v>0</v>
      </c>
      <c r="M14" s="45"/>
      <c r="N14" s="45"/>
      <c r="O14" s="41"/>
      <c r="P14" s="41"/>
      <c r="Q14" s="46">
        <f t="shared" si="5"/>
        <v>0</v>
      </c>
      <c r="R14" s="47"/>
      <c r="S14" s="43">
        <f t="shared" si="1"/>
        <v>0</v>
      </c>
      <c r="T14" s="48"/>
      <c r="U14" s="43">
        <f t="shared" si="2"/>
        <v>0</v>
      </c>
      <c r="V14" s="43">
        <f t="shared" si="6"/>
        <v>0</v>
      </c>
      <c r="W14" s="43" t="str">
        <f t="shared" si="3"/>
        <v>-</v>
      </c>
    </row>
    <row r="15" spans="1:23" s="33" customFormat="1" ht="12.75" x14ac:dyDescent="0.2">
      <c r="A15" s="41">
        <v>5</v>
      </c>
      <c r="B15" s="42"/>
      <c r="C15" s="41"/>
      <c r="D15" s="50"/>
      <c r="E15" s="43"/>
      <c r="F15" s="43"/>
      <c r="G15" s="36"/>
      <c r="H15" s="44" t="str">
        <f t="shared" si="0"/>
        <v xml:space="preserve"> </v>
      </c>
      <c r="I15" s="50"/>
      <c r="J15" s="73"/>
      <c r="K15" s="43"/>
      <c r="L15" s="51">
        <f t="shared" si="4"/>
        <v>0</v>
      </c>
      <c r="M15" s="45"/>
      <c r="N15" s="45"/>
      <c r="O15" s="41"/>
      <c r="P15" s="41"/>
      <c r="Q15" s="46">
        <f t="shared" si="5"/>
        <v>0</v>
      </c>
      <c r="R15" s="47"/>
      <c r="S15" s="43">
        <f t="shared" si="1"/>
        <v>0</v>
      </c>
      <c r="T15" s="48"/>
      <c r="U15" s="43">
        <f t="shared" si="2"/>
        <v>0</v>
      </c>
      <c r="V15" s="43">
        <f t="shared" si="6"/>
        <v>0</v>
      </c>
      <c r="W15" s="43" t="str">
        <f t="shared" si="3"/>
        <v>-</v>
      </c>
    </row>
    <row r="16" spans="1:23" s="33" customFormat="1" ht="12.75" x14ac:dyDescent="0.2">
      <c r="A16" s="41">
        <v>6</v>
      </c>
      <c r="B16" s="42"/>
      <c r="C16" s="41"/>
      <c r="D16" s="50"/>
      <c r="E16" s="43"/>
      <c r="F16" s="43"/>
      <c r="G16" s="36"/>
      <c r="H16" s="44" t="str">
        <f t="shared" si="0"/>
        <v xml:space="preserve"> </v>
      </c>
      <c r="I16" s="50"/>
      <c r="J16" s="73"/>
      <c r="K16" s="43"/>
      <c r="L16" s="51">
        <f t="shared" ref="L16:L31" si="13">IF(K16="S3",25,IF(K16="S2",20,IF(K16="S1/D4",15,IF(K16="D3",10, IF(K16="SMA/D1/D2",5,IF(K16="SMP/SD",1,0))))))</f>
        <v>0</v>
      </c>
      <c r="M16" s="45"/>
      <c r="N16" s="45"/>
      <c r="O16" s="41"/>
      <c r="P16" s="41"/>
      <c r="Q16" s="46">
        <f t="shared" ref="Q16:Q31" si="14">IF(F16="PELAKSANA",SUM(IF(M16="V",0,0),IF(N16="V",0,0),IF(O16="V",22.5,0),IF(P16="V",17.5,0)),IF(F16="FUNGSIONAL",SUM(IF(M16="V",0,0),IF(N16="V",15,0),IF(O16="V",15,0),IF(P16="V",10,0)),SUM(IF(M16="V",15,0),IF(N16="V",0,0),IF(O16="V",15,0),IF(P16="V",10,0))))</f>
        <v>0</v>
      </c>
      <c r="R16" s="47"/>
      <c r="S16" s="43">
        <f t="shared" ref="S16:S31" si="15">IF(R16="91-100",30,IF(R16="76-90",25,IF(R16="61-75",15,IF(R16="51-60",5,IF(R16="&lt;50",1,0)))))</f>
        <v>0</v>
      </c>
      <c r="T16" s="48"/>
      <c r="U16" s="43">
        <f t="shared" ref="U16:U31" si="16">IF(T16="TIDAK PERNAH",5,IF(T16="RINGAN",3,IF(T16="SEDANG",2,IF(T16="BERAT",1,0))))</f>
        <v>0</v>
      </c>
      <c r="V16" s="43">
        <f t="shared" ref="V16:V31" si="17">SUM(L16,Q16,S16,U16)</f>
        <v>0</v>
      </c>
      <c r="W16" s="43" t="str">
        <f t="shared" ref="W16:W31" si="18">IF(V16=0,"-",IF(V16&gt;90,"Sangat Tinggi",IF(V16&gt;80,"Tinggi",IF(V16&gt;70,"Sedang",IF(V16&gt;60,"Rendah","Sangat Rendah")))))</f>
        <v>-</v>
      </c>
    </row>
    <row r="17" spans="1:23" s="33" customFormat="1" ht="15" customHeight="1" x14ac:dyDescent="0.2">
      <c r="A17" s="41">
        <v>7</v>
      </c>
      <c r="B17" s="42"/>
      <c r="C17" s="41"/>
      <c r="D17" s="50"/>
      <c r="E17" s="43"/>
      <c r="F17" s="43"/>
      <c r="G17" s="36"/>
      <c r="H17" s="44" t="str">
        <f t="shared" si="0"/>
        <v xml:space="preserve"> </v>
      </c>
      <c r="I17" s="50"/>
      <c r="J17" s="73"/>
      <c r="K17" s="43"/>
      <c r="L17" s="51">
        <f t="shared" si="13"/>
        <v>0</v>
      </c>
      <c r="M17" s="45"/>
      <c r="N17" s="45"/>
      <c r="O17" s="41"/>
      <c r="P17" s="41"/>
      <c r="Q17" s="46">
        <f t="shared" si="14"/>
        <v>0</v>
      </c>
      <c r="R17" s="47"/>
      <c r="S17" s="43">
        <f t="shared" si="15"/>
        <v>0</v>
      </c>
      <c r="T17" s="48"/>
      <c r="U17" s="43">
        <f t="shared" si="16"/>
        <v>0</v>
      </c>
      <c r="V17" s="43">
        <f t="shared" si="17"/>
        <v>0</v>
      </c>
      <c r="W17" s="43" t="str">
        <f t="shared" si="18"/>
        <v>-</v>
      </c>
    </row>
    <row r="18" spans="1:23" s="33" customFormat="1" ht="15" customHeight="1" x14ac:dyDescent="0.2">
      <c r="A18" s="41">
        <v>8</v>
      </c>
      <c r="B18" s="42"/>
      <c r="C18" s="41"/>
      <c r="D18" s="50"/>
      <c r="E18" s="43"/>
      <c r="F18" s="43"/>
      <c r="G18" s="36"/>
      <c r="H18" s="44" t="str">
        <f t="shared" si="0"/>
        <v xml:space="preserve"> </v>
      </c>
      <c r="I18" s="50"/>
      <c r="J18" s="73"/>
      <c r="K18" s="43"/>
      <c r="L18" s="51">
        <f t="shared" si="13"/>
        <v>0</v>
      </c>
      <c r="M18" s="45"/>
      <c r="N18" s="45"/>
      <c r="O18" s="41"/>
      <c r="P18" s="41"/>
      <c r="Q18" s="46">
        <f t="shared" si="14"/>
        <v>0</v>
      </c>
      <c r="R18" s="47"/>
      <c r="S18" s="43">
        <f t="shared" si="15"/>
        <v>0</v>
      </c>
      <c r="T18" s="48"/>
      <c r="U18" s="43">
        <f t="shared" si="16"/>
        <v>0</v>
      </c>
      <c r="V18" s="43">
        <f t="shared" si="17"/>
        <v>0</v>
      </c>
      <c r="W18" s="43" t="str">
        <f t="shared" si="18"/>
        <v>-</v>
      </c>
    </row>
    <row r="19" spans="1:23" s="33" customFormat="1" ht="15" customHeight="1" x14ac:dyDescent="0.2">
      <c r="A19" s="41">
        <v>9</v>
      </c>
      <c r="B19" s="42"/>
      <c r="C19" s="41"/>
      <c r="D19" s="50"/>
      <c r="E19" s="43"/>
      <c r="F19" s="43"/>
      <c r="G19" s="36"/>
      <c r="H19" s="44" t="str">
        <f t="shared" si="0"/>
        <v xml:space="preserve"> </v>
      </c>
      <c r="I19" s="50"/>
      <c r="J19" s="73"/>
      <c r="K19" s="43"/>
      <c r="L19" s="51">
        <f t="shared" si="13"/>
        <v>0</v>
      </c>
      <c r="M19" s="45"/>
      <c r="N19" s="45"/>
      <c r="O19" s="41"/>
      <c r="P19" s="41"/>
      <c r="Q19" s="46">
        <f t="shared" si="14"/>
        <v>0</v>
      </c>
      <c r="R19" s="47"/>
      <c r="S19" s="43">
        <f t="shared" si="15"/>
        <v>0</v>
      </c>
      <c r="T19" s="48"/>
      <c r="U19" s="43">
        <f t="shared" si="16"/>
        <v>0</v>
      </c>
      <c r="V19" s="43">
        <f t="shared" si="17"/>
        <v>0</v>
      </c>
      <c r="W19" s="43" t="str">
        <f t="shared" si="18"/>
        <v>-</v>
      </c>
    </row>
    <row r="20" spans="1:23" s="33" customFormat="1" ht="12.75" x14ac:dyDescent="0.2">
      <c r="A20" s="41">
        <v>10</v>
      </c>
      <c r="B20" s="42"/>
      <c r="C20" s="41"/>
      <c r="D20" s="50"/>
      <c r="E20" s="43"/>
      <c r="F20" s="43"/>
      <c r="G20" s="36"/>
      <c r="H20" s="44" t="str">
        <f t="shared" si="0"/>
        <v xml:space="preserve"> </v>
      </c>
      <c r="I20" s="50"/>
      <c r="J20" s="73"/>
      <c r="K20" s="43"/>
      <c r="L20" s="51">
        <f t="shared" si="13"/>
        <v>0</v>
      </c>
      <c r="M20" s="45"/>
      <c r="N20" s="45"/>
      <c r="O20" s="41"/>
      <c r="P20" s="41"/>
      <c r="Q20" s="46">
        <f t="shared" si="14"/>
        <v>0</v>
      </c>
      <c r="R20" s="47"/>
      <c r="S20" s="43">
        <f t="shared" si="15"/>
        <v>0</v>
      </c>
      <c r="T20" s="48"/>
      <c r="U20" s="43">
        <f t="shared" si="16"/>
        <v>0</v>
      </c>
      <c r="V20" s="43">
        <f t="shared" si="17"/>
        <v>0</v>
      </c>
      <c r="W20" s="43" t="str">
        <f t="shared" si="18"/>
        <v>-</v>
      </c>
    </row>
    <row r="21" spans="1:23" s="33" customFormat="1" ht="15" customHeight="1" x14ac:dyDescent="0.2">
      <c r="A21" s="41">
        <v>11</v>
      </c>
      <c r="B21" s="42"/>
      <c r="C21" s="41"/>
      <c r="D21" s="50"/>
      <c r="E21" s="43"/>
      <c r="F21" s="43"/>
      <c r="G21" s="36"/>
      <c r="H21" s="44" t="str">
        <f t="shared" si="0"/>
        <v xml:space="preserve"> </v>
      </c>
      <c r="I21" s="50"/>
      <c r="J21" s="73"/>
      <c r="K21" s="43"/>
      <c r="L21" s="51">
        <f t="shared" si="13"/>
        <v>0</v>
      </c>
      <c r="M21" s="45"/>
      <c r="N21" s="45"/>
      <c r="O21" s="41"/>
      <c r="P21" s="41"/>
      <c r="Q21" s="46">
        <f t="shared" si="14"/>
        <v>0</v>
      </c>
      <c r="R21" s="47"/>
      <c r="S21" s="43">
        <f t="shared" si="15"/>
        <v>0</v>
      </c>
      <c r="T21" s="48"/>
      <c r="U21" s="43">
        <f t="shared" si="16"/>
        <v>0</v>
      </c>
      <c r="V21" s="43">
        <f t="shared" si="17"/>
        <v>0</v>
      </c>
      <c r="W21" s="43" t="str">
        <f t="shared" si="18"/>
        <v>-</v>
      </c>
    </row>
    <row r="22" spans="1:23" s="33" customFormat="1" ht="15.75" customHeight="1" x14ac:dyDescent="0.2">
      <c r="A22" s="41">
        <v>12</v>
      </c>
      <c r="B22" s="42"/>
      <c r="C22" s="41"/>
      <c r="D22" s="50"/>
      <c r="E22" s="43"/>
      <c r="F22" s="43"/>
      <c r="G22" s="36"/>
      <c r="H22" s="44" t="str">
        <f t="shared" si="0"/>
        <v xml:space="preserve"> </v>
      </c>
      <c r="I22" s="50"/>
      <c r="J22" s="73"/>
      <c r="K22" s="43"/>
      <c r="L22" s="51">
        <f t="shared" si="13"/>
        <v>0</v>
      </c>
      <c r="M22" s="45"/>
      <c r="N22" s="45"/>
      <c r="O22" s="41"/>
      <c r="P22" s="41"/>
      <c r="Q22" s="46">
        <f t="shared" si="14"/>
        <v>0</v>
      </c>
      <c r="R22" s="47"/>
      <c r="S22" s="43">
        <f t="shared" si="15"/>
        <v>0</v>
      </c>
      <c r="T22" s="48"/>
      <c r="U22" s="43">
        <f t="shared" si="16"/>
        <v>0</v>
      </c>
      <c r="V22" s="43">
        <f t="shared" si="17"/>
        <v>0</v>
      </c>
      <c r="W22" s="43" t="str">
        <f t="shared" si="18"/>
        <v>-</v>
      </c>
    </row>
    <row r="23" spans="1:23" s="33" customFormat="1" ht="15" customHeight="1" x14ac:dyDescent="0.2">
      <c r="A23" s="41">
        <v>13</v>
      </c>
      <c r="B23" s="42"/>
      <c r="C23" s="41"/>
      <c r="D23" s="50"/>
      <c r="E23" s="43"/>
      <c r="F23" s="43"/>
      <c r="G23" s="36"/>
      <c r="H23" s="44" t="str">
        <f t="shared" si="0"/>
        <v xml:space="preserve"> </v>
      </c>
      <c r="I23" s="50"/>
      <c r="J23" s="73"/>
      <c r="K23" s="43"/>
      <c r="L23" s="51">
        <f t="shared" si="13"/>
        <v>0</v>
      </c>
      <c r="M23" s="45"/>
      <c r="N23" s="45"/>
      <c r="O23" s="41"/>
      <c r="P23" s="41"/>
      <c r="Q23" s="46">
        <f t="shared" si="14"/>
        <v>0</v>
      </c>
      <c r="R23" s="47"/>
      <c r="S23" s="43">
        <f t="shared" si="15"/>
        <v>0</v>
      </c>
      <c r="T23" s="48"/>
      <c r="U23" s="43">
        <f t="shared" si="16"/>
        <v>0</v>
      </c>
      <c r="V23" s="43">
        <f t="shared" si="17"/>
        <v>0</v>
      </c>
      <c r="W23" s="43" t="str">
        <f t="shared" si="18"/>
        <v>-</v>
      </c>
    </row>
    <row r="24" spans="1:23" s="33" customFormat="1" ht="15" customHeight="1" x14ac:dyDescent="0.2">
      <c r="A24" s="41">
        <v>14</v>
      </c>
      <c r="B24" s="42"/>
      <c r="C24" s="41"/>
      <c r="D24" s="50"/>
      <c r="E24" s="43"/>
      <c r="F24" s="43"/>
      <c r="G24" s="36"/>
      <c r="H24" s="44" t="str">
        <f t="shared" si="0"/>
        <v xml:space="preserve"> </v>
      </c>
      <c r="I24" s="50"/>
      <c r="J24" s="73"/>
      <c r="K24" s="43"/>
      <c r="L24" s="51">
        <f t="shared" si="13"/>
        <v>0</v>
      </c>
      <c r="M24" s="45"/>
      <c r="N24" s="45"/>
      <c r="O24" s="41"/>
      <c r="P24" s="41"/>
      <c r="Q24" s="46">
        <f t="shared" si="14"/>
        <v>0</v>
      </c>
      <c r="R24" s="47"/>
      <c r="S24" s="43">
        <f t="shared" si="15"/>
        <v>0</v>
      </c>
      <c r="T24" s="48"/>
      <c r="U24" s="43">
        <f t="shared" si="16"/>
        <v>0</v>
      </c>
      <c r="V24" s="43">
        <f t="shared" si="17"/>
        <v>0</v>
      </c>
      <c r="W24" s="43" t="str">
        <f t="shared" si="18"/>
        <v>-</v>
      </c>
    </row>
    <row r="25" spans="1:23" s="33" customFormat="1" ht="15" customHeight="1" x14ac:dyDescent="0.2">
      <c r="A25" s="41">
        <v>15</v>
      </c>
      <c r="B25" s="42"/>
      <c r="C25" s="41"/>
      <c r="D25" s="50"/>
      <c r="E25" s="43"/>
      <c r="F25" s="43"/>
      <c r="G25" s="36"/>
      <c r="H25" s="44" t="str">
        <f t="shared" si="0"/>
        <v xml:space="preserve"> </v>
      </c>
      <c r="I25" s="50"/>
      <c r="J25" s="73"/>
      <c r="K25" s="43"/>
      <c r="L25" s="51">
        <f t="shared" si="13"/>
        <v>0</v>
      </c>
      <c r="M25" s="45"/>
      <c r="N25" s="45"/>
      <c r="O25" s="41"/>
      <c r="P25" s="41"/>
      <c r="Q25" s="46">
        <f t="shared" si="14"/>
        <v>0</v>
      </c>
      <c r="R25" s="47"/>
      <c r="S25" s="43">
        <f t="shared" si="15"/>
        <v>0</v>
      </c>
      <c r="T25" s="48"/>
      <c r="U25" s="43">
        <f t="shared" si="16"/>
        <v>0</v>
      </c>
      <c r="V25" s="43">
        <f t="shared" si="17"/>
        <v>0</v>
      </c>
      <c r="W25" s="43" t="str">
        <f t="shared" si="18"/>
        <v>-</v>
      </c>
    </row>
    <row r="26" spans="1:23" s="33" customFormat="1" ht="15.75" customHeight="1" x14ac:dyDescent="0.2">
      <c r="A26" s="41">
        <v>16</v>
      </c>
      <c r="B26" s="42"/>
      <c r="C26" s="41"/>
      <c r="D26" s="50"/>
      <c r="E26" s="43"/>
      <c r="F26" s="43"/>
      <c r="G26" s="36"/>
      <c r="H26" s="44" t="str">
        <f t="shared" si="0"/>
        <v xml:space="preserve"> </v>
      </c>
      <c r="I26" s="50"/>
      <c r="J26" s="73"/>
      <c r="K26" s="43"/>
      <c r="L26" s="51">
        <f t="shared" si="13"/>
        <v>0</v>
      </c>
      <c r="M26" s="45"/>
      <c r="N26" s="45"/>
      <c r="O26" s="41"/>
      <c r="P26" s="41"/>
      <c r="Q26" s="46">
        <f t="shared" si="14"/>
        <v>0</v>
      </c>
      <c r="R26" s="47"/>
      <c r="S26" s="43">
        <f t="shared" si="15"/>
        <v>0</v>
      </c>
      <c r="T26" s="48"/>
      <c r="U26" s="43">
        <f t="shared" si="16"/>
        <v>0</v>
      </c>
      <c r="V26" s="43">
        <f t="shared" si="17"/>
        <v>0</v>
      </c>
      <c r="W26" s="43" t="str">
        <f t="shared" si="18"/>
        <v>-</v>
      </c>
    </row>
    <row r="27" spans="1:23" s="33" customFormat="1" ht="15.75" customHeight="1" x14ac:dyDescent="0.2">
      <c r="A27" s="41">
        <v>17</v>
      </c>
      <c r="B27" s="42"/>
      <c r="C27" s="41"/>
      <c r="D27" s="50"/>
      <c r="E27" s="43"/>
      <c r="F27" s="43"/>
      <c r="G27" s="36"/>
      <c r="H27" s="44" t="str">
        <f t="shared" si="0"/>
        <v xml:space="preserve"> </v>
      </c>
      <c r="I27" s="50"/>
      <c r="J27" s="73"/>
      <c r="K27" s="43"/>
      <c r="L27" s="51">
        <f t="shared" si="13"/>
        <v>0</v>
      </c>
      <c r="M27" s="45"/>
      <c r="N27" s="45"/>
      <c r="O27" s="41"/>
      <c r="P27" s="41"/>
      <c r="Q27" s="46">
        <f t="shared" si="14"/>
        <v>0</v>
      </c>
      <c r="R27" s="47"/>
      <c r="S27" s="43">
        <f t="shared" si="15"/>
        <v>0</v>
      </c>
      <c r="T27" s="48"/>
      <c r="U27" s="43">
        <f t="shared" si="16"/>
        <v>0</v>
      </c>
      <c r="V27" s="43">
        <f t="shared" si="17"/>
        <v>0</v>
      </c>
      <c r="W27" s="43" t="str">
        <f t="shared" si="18"/>
        <v>-</v>
      </c>
    </row>
    <row r="28" spans="1:23" s="33" customFormat="1" ht="15.75" customHeight="1" x14ac:dyDescent="0.2">
      <c r="A28" s="41">
        <v>18</v>
      </c>
      <c r="B28" s="42"/>
      <c r="C28" s="41"/>
      <c r="D28" s="50"/>
      <c r="E28" s="43"/>
      <c r="F28" s="43"/>
      <c r="G28" s="36"/>
      <c r="H28" s="44" t="str">
        <f t="shared" si="0"/>
        <v xml:space="preserve"> </v>
      </c>
      <c r="I28" s="50"/>
      <c r="J28" s="73"/>
      <c r="K28" s="43"/>
      <c r="L28" s="51">
        <f t="shared" si="13"/>
        <v>0</v>
      </c>
      <c r="M28" s="45"/>
      <c r="N28" s="45"/>
      <c r="O28" s="41"/>
      <c r="P28" s="41"/>
      <c r="Q28" s="46">
        <f t="shared" si="14"/>
        <v>0</v>
      </c>
      <c r="R28" s="47"/>
      <c r="S28" s="43">
        <f t="shared" si="15"/>
        <v>0</v>
      </c>
      <c r="T28" s="48"/>
      <c r="U28" s="43">
        <f t="shared" si="16"/>
        <v>0</v>
      </c>
      <c r="V28" s="43">
        <f t="shared" si="17"/>
        <v>0</v>
      </c>
      <c r="W28" s="43" t="str">
        <f t="shared" si="18"/>
        <v>-</v>
      </c>
    </row>
    <row r="29" spans="1:23" s="33" customFormat="1" ht="15.75" customHeight="1" x14ac:dyDescent="0.2">
      <c r="A29" s="41">
        <v>19</v>
      </c>
      <c r="B29" s="42"/>
      <c r="C29" s="41"/>
      <c r="D29" s="50"/>
      <c r="E29" s="43"/>
      <c r="F29" s="43"/>
      <c r="G29" s="36"/>
      <c r="H29" s="44" t="str">
        <f t="shared" si="0"/>
        <v xml:space="preserve"> </v>
      </c>
      <c r="I29" s="50"/>
      <c r="J29" s="73"/>
      <c r="K29" s="43"/>
      <c r="L29" s="51">
        <f t="shared" si="13"/>
        <v>0</v>
      </c>
      <c r="M29" s="45"/>
      <c r="N29" s="45"/>
      <c r="O29" s="41"/>
      <c r="P29" s="41"/>
      <c r="Q29" s="46">
        <f t="shared" si="14"/>
        <v>0</v>
      </c>
      <c r="R29" s="47"/>
      <c r="S29" s="43">
        <f t="shared" si="15"/>
        <v>0</v>
      </c>
      <c r="T29" s="48"/>
      <c r="U29" s="43">
        <f t="shared" si="16"/>
        <v>0</v>
      </c>
      <c r="V29" s="43">
        <f t="shared" si="17"/>
        <v>0</v>
      </c>
      <c r="W29" s="43" t="str">
        <f t="shared" si="18"/>
        <v>-</v>
      </c>
    </row>
    <row r="30" spans="1:23" s="33" customFormat="1" ht="15.75" customHeight="1" x14ac:dyDescent="0.2">
      <c r="A30" s="41">
        <v>20</v>
      </c>
      <c r="B30" s="42"/>
      <c r="C30" s="41"/>
      <c r="D30" s="50"/>
      <c r="E30" s="43"/>
      <c r="F30" s="43"/>
      <c r="G30" s="36"/>
      <c r="H30" s="44" t="str">
        <f t="shared" si="0"/>
        <v xml:space="preserve"> </v>
      </c>
      <c r="I30" s="50"/>
      <c r="J30" s="73"/>
      <c r="K30" s="43"/>
      <c r="L30" s="51">
        <f t="shared" si="13"/>
        <v>0</v>
      </c>
      <c r="M30" s="45"/>
      <c r="N30" s="45"/>
      <c r="O30" s="41"/>
      <c r="P30" s="41"/>
      <c r="Q30" s="46">
        <f t="shared" si="14"/>
        <v>0</v>
      </c>
      <c r="R30" s="47"/>
      <c r="S30" s="43">
        <f t="shared" si="15"/>
        <v>0</v>
      </c>
      <c r="T30" s="48"/>
      <c r="U30" s="43">
        <f t="shared" si="16"/>
        <v>0</v>
      </c>
      <c r="V30" s="43">
        <f t="shared" si="17"/>
        <v>0</v>
      </c>
      <c r="W30" s="43" t="str">
        <f t="shared" si="18"/>
        <v>-</v>
      </c>
    </row>
    <row r="31" spans="1:23" s="33" customFormat="1" ht="15" customHeight="1" x14ac:dyDescent="0.2">
      <c r="A31" s="41">
        <v>21</v>
      </c>
      <c r="B31" s="42"/>
      <c r="C31" s="41"/>
      <c r="D31" s="50"/>
      <c r="E31" s="43"/>
      <c r="F31" s="43"/>
      <c r="G31" s="36"/>
      <c r="H31" s="44" t="str">
        <f t="shared" si="0"/>
        <v xml:space="preserve"> </v>
      </c>
      <c r="I31" s="50"/>
      <c r="J31" s="73"/>
      <c r="K31" s="43"/>
      <c r="L31" s="51">
        <f t="shared" si="13"/>
        <v>0</v>
      </c>
      <c r="M31" s="45"/>
      <c r="N31" s="45"/>
      <c r="O31" s="41"/>
      <c r="P31" s="41"/>
      <c r="Q31" s="46">
        <f t="shared" si="14"/>
        <v>0</v>
      </c>
      <c r="R31" s="47"/>
      <c r="S31" s="43">
        <f t="shared" si="15"/>
        <v>0</v>
      </c>
      <c r="T31" s="48"/>
      <c r="U31" s="43">
        <f t="shared" si="16"/>
        <v>0</v>
      </c>
      <c r="V31" s="43">
        <f t="shared" si="17"/>
        <v>0</v>
      </c>
      <c r="W31" s="43" t="str">
        <f t="shared" si="18"/>
        <v>-</v>
      </c>
    </row>
    <row r="32" spans="1:23" s="33" customFormat="1" ht="15" customHeight="1" x14ac:dyDescent="0.2">
      <c r="A32" s="41">
        <v>22</v>
      </c>
      <c r="B32" s="42"/>
      <c r="C32" s="41"/>
      <c r="D32" s="50"/>
      <c r="E32" s="43"/>
      <c r="F32" s="43"/>
      <c r="G32" s="36"/>
      <c r="H32" s="44" t="str">
        <f t="shared" si="0"/>
        <v xml:space="preserve"> </v>
      </c>
      <c r="I32" s="50"/>
      <c r="J32" s="73"/>
      <c r="K32" s="43"/>
      <c r="L32" s="51">
        <f t="shared" si="4"/>
        <v>0</v>
      </c>
      <c r="M32" s="45"/>
      <c r="N32" s="45"/>
      <c r="O32" s="41"/>
      <c r="P32" s="41"/>
      <c r="Q32" s="46">
        <f t="shared" si="5"/>
        <v>0</v>
      </c>
      <c r="R32" s="47"/>
      <c r="S32" s="43">
        <f t="shared" si="1"/>
        <v>0</v>
      </c>
      <c r="T32" s="48"/>
      <c r="U32" s="43">
        <f t="shared" si="2"/>
        <v>0</v>
      </c>
      <c r="V32" s="43">
        <f t="shared" si="6"/>
        <v>0</v>
      </c>
      <c r="W32" s="43" t="str">
        <f t="shared" si="3"/>
        <v>-</v>
      </c>
    </row>
    <row r="33" spans="1:23" s="33" customFormat="1" ht="15" customHeight="1" x14ac:dyDescent="0.2">
      <c r="A33" s="41">
        <v>23</v>
      </c>
      <c r="B33" s="42"/>
      <c r="C33" s="41"/>
      <c r="D33" s="50"/>
      <c r="E33" s="43"/>
      <c r="F33" s="43"/>
      <c r="G33" s="36"/>
      <c r="H33" s="44" t="str">
        <f t="shared" si="0"/>
        <v xml:space="preserve"> </v>
      </c>
      <c r="I33" s="50"/>
      <c r="J33" s="73"/>
      <c r="K33" s="43"/>
      <c r="L33" s="51">
        <f t="shared" si="4"/>
        <v>0</v>
      </c>
      <c r="M33" s="45"/>
      <c r="N33" s="45"/>
      <c r="O33" s="41"/>
      <c r="P33" s="41"/>
      <c r="Q33" s="46">
        <f t="shared" si="5"/>
        <v>0</v>
      </c>
      <c r="R33" s="47"/>
      <c r="S33" s="43">
        <f t="shared" si="1"/>
        <v>0</v>
      </c>
      <c r="T33" s="48"/>
      <c r="U33" s="43">
        <f t="shared" si="2"/>
        <v>0</v>
      </c>
      <c r="V33" s="43">
        <f t="shared" si="6"/>
        <v>0</v>
      </c>
      <c r="W33" s="43" t="str">
        <f t="shared" si="3"/>
        <v>-</v>
      </c>
    </row>
    <row r="34" spans="1:23" s="33" customFormat="1" ht="15" customHeight="1" x14ac:dyDescent="0.2">
      <c r="A34" s="41">
        <v>24</v>
      </c>
      <c r="B34" s="42"/>
      <c r="C34" s="41"/>
      <c r="D34" s="50"/>
      <c r="E34" s="43"/>
      <c r="F34" s="43"/>
      <c r="G34" s="36"/>
      <c r="H34" s="44" t="str">
        <f t="shared" si="0"/>
        <v xml:space="preserve"> </v>
      </c>
      <c r="I34" s="50"/>
      <c r="J34" s="73"/>
      <c r="K34" s="43"/>
      <c r="L34" s="51">
        <f t="shared" si="4"/>
        <v>0</v>
      </c>
      <c r="M34" s="45"/>
      <c r="N34" s="45"/>
      <c r="O34" s="41"/>
      <c r="P34" s="41"/>
      <c r="Q34" s="46">
        <f t="shared" si="5"/>
        <v>0</v>
      </c>
      <c r="R34" s="47"/>
      <c r="S34" s="43">
        <f t="shared" si="1"/>
        <v>0</v>
      </c>
      <c r="T34" s="48"/>
      <c r="U34" s="43">
        <f t="shared" si="2"/>
        <v>0</v>
      </c>
      <c r="V34" s="43">
        <f t="shared" si="6"/>
        <v>0</v>
      </c>
      <c r="W34" s="43" t="str">
        <f t="shared" si="3"/>
        <v>-</v>
      </c>
    </row>
    <row r="35" spans="1:23" s="33" customFormat="1" ht="15" customHeight="1" x14ac:dyDescent="0.2">
      <c r="A35" s="41">
        <v>25</v>
      </c>
      <c r="B35" s="42"/>
      <c r="C35" s="41"/>
      <c r="D35" s="50"/>
      <c r="E35" s="43"/>
      <c r="F35" s="43"/>
      <c r="G35" s="36"/>
      <c r="H35" s="44" t="str">
        <f t="shared" si="0"/>
        <v xml:space="preserve"> </v>
      </c>
      <c r="I35" s="50"/>
      <c r="J35" s="73"/>
      <c r="K35" s="43"/>
      <c r="L35" s="51">
        <f t="shared" si="4"/>
        <v>0</v>
      </c>
      <c r="M35" s="45"/>
      <c r="N35" s="45"/>
      <c r="O35" s="41"/>
      <c r="P35" s="41"/>
      <c r="Q35" s="46">
        <f t="shared" si="5"/>
        <v>0</v>
      </c>
      <c r="R35" s="47"/>
      <c r="S35" s="43">
        <f t="shared" si="1"/>
        <v>0</v>
      </c>
      <c r="T35" s="48"/>
      <c r="U35" s="43">
        <f t="shared" si="2"/>
        <v>0</v>
      </c>
      <c r="V35" s="43">
        <f t="shared" si="6"/>
        <v>0</v>
      </c>
      <c r="W35" s="43" t="str">
        <f t="shared" si="3"/>
        <v>-</v>
      </c>
    </row>
    <row r="36" spans="1:23" s="33" customFormat="1" ht="15" customHeight="1" x14ac:dyDescent="0.2">
      <c r="A36" s="41">
        <v>26</v>
      </c>
      <c r="B36" s="42"/>
      <c r="C36" s="41"/>
      <c r="D36" s="50"/>
      <c r="E36" s="43"/>
      <c r="F36" s="43"/>
      <c r="G36" s="36"/>
      <c r="H36" s="44" t="str">
        <f t="shared" si="0"/>
        <v xml:space="preserve"> </v>
      </c>
      <c r="I36" s="50"/>
      <c r="J36" s="73"/>
      <c r="K36" s="43"/>
      <c r="L36" s="51">
        <f t="shared" si="4"/>
        <v>0</v>
      </c>
      <c r="M36" s="45"/>
      <c r="N36" s="45"/>
      <c r="O36" s="41"/>
      <c r="P36" s="41"/>
      <c r="Q36" s="46">
        <f t="shared" si="5"/>
        <v>0</v>
      </c>
      <c r="R36" s="47"/>
      <c r="S36" s="43">
        <f t="shared" si="1"/>
        <v>0</v>
      </c>
      <c r="T36" s="48"/>
      <c r="U36" s="43">
        <f t="shared" si="2"/>
        <v>0</v>
      </c>
      <c r="V36" s="43">
        <f t="shared" si="6"/>
        <v>0</v>
      </c>
      <c r="W36" s="43" t="str">
        <f t="shared" si="3"/>
        <v>-</v>
      </c>
    </row>
    <row r="37" spans="1:23" s="33" customFormat="1" ht="15" customHeight="1" x14ac:dyDescent="0.2">
      <c r="A37" s="41">
        <v>27</v>
      </c>
      <c r="B37" s="42"/>
      <c r="C37" s="41"/>
      <c r="D37" s="50"/>
      <c r="E37" s="43"/>
      <c r="F37" s="43"/>
      <c r="G37" s="36"/>
      <c r="H37" s="44" t="str">
        <f t="shared" si="0"/>
        <v xml:space="preserve"> </v>
      </c>
      <c r="I37" s="50"/>
      <c r="J37" s="73"/>
      <c r="K37" s="43"/>
      <c r="L37" s="51">
        <f t="shared" si="4"/>
        <v>0</v>
      </c>
      <c r="M37" s="45"/>
      <c r="N37" s="45"/>
      <c r="O37" s="41"/>
      <c r="P37" s="41"/>
      <c r="Q37" s="46">
        <f t="shared" si="5"/>
        <v>0</v>
      </c>
      <c r="R37" s="47"/>
      <c r="S37" s="43">
        <f t="shared" si="1"/>
        <v>0</v>
      </c>
      <c r="T37" s="48"/>
      <c r="U37" s="43">
        <f t="shared" si="2"/>
        <v>0</v>
      </c>
      <c r="V37" s="43">
        <f t="shared" si="6"/>
        <v>0</v>
      </c>
      <c r="W37" s="43" t="str">
        <f t="shared" si="3"/>
        <v>-</v>
      </c>
    </row>
    <row r="38" spans="1:23" s="33" customFormat="1" ht="15" customHeight="1" x14ac:dyDescent="0.2">
      <c r="A38" s="42"/>
      <c r="B38" s="42"/>
      <c r="C38" s="42"/>
      <c r="D38" s="42"/>
      <c r="E38" s="42"/>
      <c r="F38" s="42"/>
      <c r="G38" s="42"/>
      <c r="H38" s="42"/>
      <c r="I38" s="44"/>
      <c r="J38" s="69"/>
      <c r="K38" s="42"/>
      <c r="L38" s="68">
        <f>AVERAGEIF(L11:L37,"&gt;0")</f>
        <v>15</v>
      </c>
      <c r="M38" s="42"/>
      <c r="N38" s="42"/>
      <c r="O38" s="42"/>
      <c r="P38" s="42"/>
      <c r="Q38" s="68">
        <f>AVERAGEIF(Q11:Q37,"&gt;0")</f>
        <v>40</v>
      </c>
      <c r="R38" s="42"/>
      <c r="S38" s="68">
        <f>AVERAGEIF(S11:S37,"&gt;0")</f>
        <v>25</v>
      </c>
      <c r="T38" s="42"/>
      <c r="U38" s="68">
        <f>AVERAGEIF(U11:U37,"&gt;0")</f>
        <v>5</v>
      </c>
      <c r="V38" s="68">
        <f>AVERAGEIF(V11:V37,"&gt;0")</f>
        <v>85</v>
      </c>
      <c r="W38" s="68" t="str">
        <f t="shared" ref="W38" si="19">IF(V38=0,"-",IF(V38&gt;90,"Sangat Tinggi",IF(V38&gt;80,"Tinggi",IF(V38&gt;70,"Sedang",IF(V38&gt;60,"Rendah","Sangat Rendah")))))</f>
        <v>Tinggi</v>
      </c>
    </row>
    <row r="39" spans="1:23" x14ac:dyDescent="0.25">
      <c r="J39" s="29"/>
      <c r="K39" s="67"/>
    </row>
    <row r="40" spans="1:23" x14ac:dyDescent="0.25">
      <c r="J40" s="29"/>
      <c r="K40" s="67"/>
    </row>
    <row r="41" spans="1:23" x14ac:dyDescent="0.25">
      <c r="J41" s="29"/>
      <c r="K41" s="67"/>
    </row>
    <row r="42" spans="1:23" x14ac:dyDescent="0.25">
      <c r="J42" s="29"/>
      <c r="K42" s="67"/>
    </row>
    <row r="43" spans="1:23" x14ac:dyDescent="0.25">
      <c r="J43" s="29"/>
      <c r="K43" s="67"/>
    </row>
    <row r="44" spans="1:23" x14ac:dyDescent="0.25">
      <c r="J44" s="29"/>
      <c r="K44" s="67"/>
    </row>
    <row r="45" spans="1:23" x14ac:dyDescent="0.25">
      <c r="J45" s="29"/>
      <c r="K45" s="67"/>
    </row>
    <row r="46" spans="1:23" x14ac:dyDescent="0.25">
      <c r="J46" s="29"/>
      <c r="K46" s="67"/>
    </row>
    <row r="47" spans="1:23" x14ac:dyDescent="0.25">
      <c r="J47" s="29"/>
      <c r="K47" s="67"/>
    </row>
    <row r="48" spans="1:23" x14ac:dyDescent="0.25">
      <c r="J48" s="29"/>
      <c r="K48" s="67"/>
    </row>
    <row r="49" spans="10:11" x14ac:dyDescent="0.25">
      <c r="J49" s="29"/>
      <c r="K49" s="67"/>
    </row>
    <row r="50" spans="10:11" x14ac:dyDescent="0.25">
      <c r="J50" s="29"/>
      <c r="K50" s="67"/>
    </row>
    <row r="51" spans="10:11" x14ac:dyDescent="0.25">
      <c r="J51" s="29"/>
      <c r="K51" s="67"/>
    </row>
    <row r="52" spans="10:11" x14ac:dyDescent="0.25">
      <c r="J52" s="29"/>
      <c r="K52" s="67"/>
    </row>
    <row r="53" spans="10:11" x14ac:dyDescent="0.25">
      <c r="J53" s="29"/>
      <c r="K53" s="67"/>
    </row>
    <row r="54" spans="10:11" x14ac:dyDescent="0.25">
      <c r="J54" s="29"/>
      <c r="K54" s="67"/>
    </row>
    <row r="55" spans="10:11" x14ac:dyDescent="0.25">
      <c r="J55" s="29"/>
      <c r="K55" s="67"/>
    </row>
    <row r="56" spans="10:11" x14ac:dyDescent="0.25">
      <c r="J56" s="29"/>
      <c r="K56" s="67"/>
    </row>
    <row r="57" spans="10:11" x14ac:dyDescent="0.25">
      <c r="J57" s="29"/>
      <c r="K57" s="67"/>
    </row>
    <row r="58" spans="10:11" x14ac:dyDescent="0.25">
      <c r="J58" s="29"/>
      <c r="K58" s="67"/>
    </row>
    <row r="59" spans="10:11" x14ac:dyDescent="0.25">
      <c r="J59" s="29"/>
      <c r="K59" s="67"/>
    </row>
    <row r="60" spans="10:11" x14ac:dyDescent="0.25">
      <c r="J60" s="29"/>
      <c r="K60" s="67"/>
    </row>
    <row r="61" spans="10:11" x14ac:dyDescent="0.25">
      <c r="J61" s="29"/>
      <c r="K61" s="67"/>
    </row>
    <row r="62" spans="10:11" x14ac:dyDescent="0.25">
      <c r="J62" s="29"/>
      <c r="K62" s="67"/>
    </row>
    <row r="63" spans="10:11" x14ac:dyDescent="0.25">
      <c r="J63" s="29"/>
      <c r="K63" s="67"/>
    </row>
    <row r="64" spans="10:11" x14ac:dyDescent="0.25">
      <c r="J64" s="29"/>
      <c r="K64" s="67"/>
    </row>
    <row r="65" spans="10:11" x14ac:dyDescent="0.25">
      <c r="J65" s="29"/>
      <c r="K65" s="67"/>
    </row>
    <row r="66" spans="10:11" x14ac:dyDescent="0.25">
      <c r="J66" s="29"/>
      <c r="K66" s="67"/>
    </row>
    <row r="67" spans="10:11" x14ac:dyDescent="0.25">
      <c r="J67" s="29"/>
      <c r="K67" s="67"/>
    </row>
    <row r="68" spans="10:11" x14ac:dyDescent="0.25">
      <c r="J68" s="29"/>
      <c r="K68" s="67"/>
    </row>
    <row r="69" spans="10:11" x14ac:dyDescent="0.25">
      <c r="J69" s="29"/>
      <c r="K69" s="67"/>
    </row>
    <row r="70" spans="10:11" x14ac:dyDescent="0.25">
      <c r="J70" s="29"/>
      <c r="K70" s="67"/>
    </row>
  </sheetData>
  <mergeCells count="11">
    <mergeCell ref="A3:W3"/>
    <mergeCell ref="A4:V4"/>
    <mergeCell ref="A8:A9"/>
    <mergeCell ref="W8:W9"/>
    <mergeCell ref="U8:U9"/>
    <mergeCell ref="V8:V9"/>
    <mergeCell ref="B8:J8"/>
    <mergeCell ref="M8:P8"/>
    <mergeCell ref="L8:L9"/>
    <mergeCell ref="Q8:Q9"/>
    <mergeCell ref="S8:S9"/>
  </mergeCells>
  <conditionalFormatting sqref="L11:L12 Q11:Q12 Q14:Q37 L14:L37">
    <cfRule type="cellIs" dxfId="85" priority="101" operator="equal">
      <formula>0</formula>
    </cfRule>
  </conditionalFormatting>
  <conditionalFormatting sqref="N11:N12 N14:N37">
    <cfRule type="expression" dxfId="84" priority="105">
      <formula>IF(OR(#REF!="PELAKSANA",#REF!="JPT",#REF!="ADMINISTRATOR",#REF!="PENGAWAS"),TRUE,FALSE)</formula>
    </cfRule>
  </conditionalFormatting>
  <conditionalFormatting sqref="M11:N12 M14:N37">
    <cfRule type="expression" dxfId="83" priority="106">
      <formula>IF(OR(#REF!="PELAKSANA",#REF!="FUNGSIONAL"),TRUE,FALSE)</formula>
    </cfRule>
  </conditionalFormatting>
  <conditionalFormatting sqref="N11">
    <cfRule type="expression" dxfId="82" priority="90">
      <formula>IF(OR(F11="PELAKSANA",F11="JPT",F11="ADMINISTRATOR",F11="PENGAWAS"),TRUE,FALSE)</formula>
    </cfRule>
  </conditionalFormatting>
  <conditionalFormatting sqref="M11:N11">
    <cfRule type="expression" dxfId="81" priority="89">
      <formula>IF(OR(F11="PELAKSANA",F11="FUNGSIONAL"),TRUE,FALSE)</formula>
    </cfRule>
  </conditionalFormatting>
  <conditionalFormatting sqref="N12">
    <cfRule type="expression" dxfId="80" priority="88">
      <formula>IF(OR(F12="PELAKSANA",F12="JPT",F12="ADMINISTRATOR",F12="PENGAWAS"),TRUE,FALSE)</formula>
    </cfRule>
  </conditionalFormatting>
  <conditionalFormatting sqref="M12:N12">
    <cfRule type="expression" dxfId="79" priority="87">
      <formula>IF(OR(F12="PELAKSANA",F12="FUNGSIONAL"),TRUE,FALSE)</formula>
    </cfRule>
  </conditionalFormatting>
  <conditionalFormatting sqref="N14">
    <cfRule type="expression" dxfId="78" priority="86">
      <formula>IF(OR(F14="PELAKSANA",F14="JPT",F14="ADMINISTRATOR",F14="PENGAWAS"),TRUE,FALSE)</formula>
    </cfRule>
  </conditionalFormatting>
  <conditionalFormatting sqref="M14:N14">
    <cfRule type="expression" dxfId="77" priority="85">
      <formula>IF(OR(F14="PELAKSANA",F14="FUNGSIONAL"),TRUE,FALSE)</formula>
    </cfRule>
  </conditionalFormatting>
  <conditionalFormatting sqref="N15">
    <cfRule type="expression" dxfId="76" priority="84">
      <formula>IF(OR(F15="PELAKSANA",F15="JPT",F15="ADMINISTRATOR",F15="PENGAWAS"),TRUE,FALSE)</formula>
    </cfRule>
  </conditionalFormatting>
  <conditionalFormatting sqref="M15:N15">
    <cfRule type="expression" dxfId="75" priority="83">
      <formula>IF(OR(F15="PELAKSANA",F15="FUNGSIONAL"),TRUE,FALSE)</formula>
    </cfRule>
  </conditionalFormatting>
  <conditionalFormatting sqref="N16">
    <cfRule type="expression" dxfId="74" priority="82">
      <formula>IF(OR(F16="PELAKSANA",F16="JPT",F16="ADMINISTRATOR",F16="PENGAWAS"),TRUE,FALSE)</formula>
    </cfRule>
  </conditionalFormatting>
  <conditionalFormatting sqref="M16:N16">
    <cfRule type="expression" dxfId="73" priority="81">
      <formula>IF(OR(F16="PELAKSANA",F16="FUNGSIONAL"),TRUE,FALSE)</formula>
    </cfRule>
  </conditionalFormatting>
  <conditionalFormatting sqref="N17">
    <cfRule type="expression" dxfId="72" priority="80">
      <formula>IF(OR(F17="PELAKSANA",F17="JPT",F17="ADMINISTRATOR",F17="PENGAWAS"),TRUE,FALSE)</formula>
    </cfRule>
  </conditionalFormatting>
  <conditionalFormatting sqref="M17:N17">
    <cfRule type="expression" dxfId="71" priority="79">
      <formula>IF(OR(F17="PELAKSANA",F17="FUNGSIONAL"),TRUE,FALSE)</formula>
    </cfRule>
  </conditionalFormatting>
  <conditionalFormatting sqref="N18">
    <cfRule type="expression" dxfId="70" priority="78">
      <formula>IF(OR(F18="PELAKSANA",F18="JPT",F18="ADMINISTRATOR",F18="PENGAWAS"),TRUE,FALSE)</formula>
    </cfRule>
  </conditionalFormatting>
  <conditionalFormatting sqref="M18:N18">
    <cfRule type="expression" dxfId="69" priority="77">
      <formula>IF(OR(F18="PELAKSANA",F18="FUNGSIONAL"),TRUE,FALSE)</formula>
    </cfRule>
  </conditionalFormatting>
  <conditionalFormatting sqref="N19">
    <cfRule type="expression" dxfId="68" priority="76">
      <formula>IF(OR(F19="PELAKSANA",F19="JPT",F19="ADMINISTRATOR",F19="PENGAWAS"),TRUE,FALSE)</formula>
    </cfRule>
  </conditionalFormatting>
  <conditionalFormatting sqref="M19:N19">
    <cfRule type="expression" dxfId="67" priority="75">
      <formula>IF(OR(F19="PELAKSANA",F19="FUNGSIONAL"),TRUE,FALSE)</formula>
    </cfRule>
  </conditionalFormatting>
  <conditionalFormatting sqref="N20">
    <cfRule type="expression" dxfId="66" priority="74">
      <formula>IF(OR(F20="PELAKSANA",F20="JPT",F20="ADMINISTRATOR",F20="PENGAWAS"),TRUE,FALSE)</formula>
    </cfRule>
  </conditionalFormatting>
  <conditionalFormatting sqref="M20:N20">
    <cfRule type="expression" dxfId="65" priority="73">
      <formula>IF(OR(F20="PELAKSANA",F20="FUNGSIONAL"),TRUE,FALSE)</formula>
    </cfRule>
  </conditionalFormatting>
  <conditionalFormatting sqref="N21">
    <cfRule type="expression" dxfId="64" priority="72">
      <formula>IF(OR(F21="PELAKSANA",F21="JPT",F21="ADMINISTRATOR",F21="PENGAWAS"),TRUE,FALSE)</formula>
    </cfRule>
  </conditionalFormatting>
  <conditionalFormatting sqref="M21:N21">
    <cfRule type="expression" dxfId="63" priority="71">
      <formula>IF(OR(F21="PELAKSANA",F21="FUNGSIONAL"),TRUE,FALSE)</formula>
    </cfRule>
  </conditionalFormatting>
  <conditionalFormatting sqref="N22">
    <cfRule type="expression" dxfId="62" priority="70">
      <formula>IF(OR(F22="PELAKSANA",F22="JPT",F22="ADMINISTRATOR",F22="PENGAWAS"),TRUE,FALSE)</formula>
    </cfRule>
  </conditionalFormatting>
  <conditionalFormatting sqref="M22:N22">
    <cfRule type="expression" dxfId="61" priority="69">
      <formula>IF(OR(F22="PELAKSANA",F22="FUNGSIONAL"),TRUE,FALSE)</formula>
    </cfRule>
  </conditionalFormatting>
  <conditionalFormatting sqref="N23">
    <cfRule type="expression" dxfId="60" priority="68">
      <formula>IF(OR(F23="PELAKSANA",F23="JPT",F23="ADMINISTRATOR",F23="PENGAWAS"),TRUE,FALSE)</formula>
    </cfRule>
  </conditionalFormatting>
  <conditionalFormatting sqref="M23:N23">
    <cfRule type="expression" dxfId="59" priority="67">
      <formula>IF(OR(F23="PELAKSANA",F23="FUNGSIONAL"),TRUE,FALSE)</formula>
    </cfRule>
  </conditionalFormatting>
  <conditionalFormatting sqref="N24">
    <cfRule type="expression" dxfId="58" priority="66">
      <formula>IF(OR(F24="PELAKSANA",F24="JPT",F24="ADMINISTRATOR",F24="PENGAWAS"),TRUE,FALSE)</formula>
    </cfRule>
  </conditionalFormatting>
  <conditionalFormatting sqref="M24:N24">
    <cfRule type="expression" dxfId="57" priority="65">
      <formula>IF(OR(F24="PELAKSANA",F24="FUNGSIONAL"),TRUE,FALSE)</formula>
    </cfRule>
  </conditionalFormatting>
  <conditionalFormatting sqref="M37:N37">
    <cfRule type="expression" dxfId="56" priority="15">
      <formula>IF(OR(F37="PELAKSANA",F37="FUNGSIONAL"),TRUE,FALSE)</formula>
    </cfRule>
  </conditionalFormatting>
  <conditionalFormatting sqref="N12">
    <cfRule type="expression" dxfId="55" priority="64">
      <formula>IF(OR(F12="PELAKSANA",F12="JPT",F12="ADMINISTRATOR",F12="PENGAWAS"),TRUE,FALSE)</formula>
    </cfRule>
  </conditionalFormatting>
  <conditionalFormatting sqref="M12:N12">
    <cfRule type="expression" dxfId="54" priority="63">
      <formula>IF(OR(F12="PELAKSANA",F12="FUNGSIONAL"),TRUE,FALSE)</formula>
    </cfRule>
  </conditionalFormatting>
  <conditionalFormatting sqref="N14">
    <cfRule type="expression" dxfId="53" priority="62">
      <formula>IF(OR(F14="PELAKSANA",F14="JPT",F14="ADMINISTRATOR",F14="PENGAWAS"),TRUE,FALSE)</formula>
    </cfRule>
  </conditionalFormatting>
  <conditionalFormatting sqref="M14:N14">
    <cfRule type="expression" dxfId="52" priority="61">
      <formula>IF(OR(F14="PELAKSANA",F14="FUNGSIONAL"),TRUE,FALSE)</formula>
    </cfRule>
  </conditionalFormatting>
  <conditionalFormatting sqref="N15">
    <cfRule type="expression" dxfId="51" priority="60">
      <formula>IF(OR(F15="PELAKSANA",F15="JPT",F15="ADMINISTRATOR",F15="PENGAWAS"),TRUE,FALSE)</formula>
    </cfRule>
  </conditionalFormatting>
  <conditionalFormatting sqref="M15:N15">
    <cfRule type="expression" dxfId="50" priority="59">
      <formula>IF(OR(F15="PELAKSANA",F15="FUNGSIONAL"),TRUE,FALSE)</formula>
    </cfRule>
  </conditionalFormatting>
  <conditionalFormatting sqref="N16">
    <cfRule type="expression" dxfId="49" priority="58">
      <formula>IF(OR(F16="PELAKSANA",F16="JPT",F16="ADMINISTRATOR",F16="PENGAWAS"),TRUE,FALSE)</formula>
    </cfRule>
  </conditionalFormatting>
  <conditionalFormatting sqref="M16:N16">
    <cfRule type="expression" dxfId="48" priority="57">
      <formula>IF(OR(F16="PELAKSANA",F16="FUNGSIONAL"),TRUE,FALSE)</formula>
    </cfRule>
  </conditionalFormatting>
  <conditionalFormatting sqref="N17">
    <cfRule type="expression" dxfId="47" priority="56">
      <formula>IF(OR(F17="PELAKSANA",F17="JPT",F17="ADMINISTRATOR",F17="PENGAWAS"),TRUE,FALSE)</formula>
    </cfRule>
  </conditionalFormatting>
  <conditionalFormatting sqref="M17:N17">
    <cfRule type="expression" dxfId="46" priority="55">
      <formula>IF(OR(F17="PELAKSANA",F17="FUNGSIONAL"),TRUE,FALSE)</formula>
    </cfRule>
  </conditionalFormatting>
  <conditionalFormatting sqref="N18">
    <cfRule type="expression" dxfId="45" priority="54">
      <formula>IF(OR(F18="PELAKSANA",F18="JPT",F18="ADMINISTRATOR",F18="PENGAWAS"),TRUE,FALSE)</formula>
    </cfRule>
  </conditionalFormatting>
  <conditionalFormatting sqref="M18:N18">
    <cfRule type="expression" dxfId="44" priority="53">
      <formula>IF(OR(F18="PELAKSANA",F18="FUNGSIONAL"),TRUE,FALSE)</formula>
    </cfRule>
  </conditionalFormatting>
  <conditionalFormatting sqref="N19">
    <cfRule type="expression" dxfId="43" priority="52">
      <formula>IF(OR(F19="PELAKSANA",F19="JPT",F19="ADMINISTRATOR",F19="PENGAWAS"),TRUE,FALSE)</formula>
    </cfRule>
  </conditionalFormatting>
  <conditionalFormatting sqref="M19:N19">
    <cfRule type="expression" dxfId="42" priority="51">
      <formula>IF(OR(F19="PELAKSANA",F19="FUNGSIONAL"),TRUE,FALSE)</formula>
    </cfRule>
  </conditionalFormatting>
  <conditionalFormatting sqref="N20">
    <cfRule type="expression" dxfId="41" priority="50">
      <formula>IF(OR(F20="PELAKSANA",F20="JPT",F20="ADMINISTRATOR",F20="PENGAWAS"),TRUE,FALSE)</formula>
    </cfRule>
  </conditionalFormatting>
  <conditionalFormatting sqref="M20:N20">
    <cfRule type="expression" dxfId="40" priority="49">
      <formula>IF(OR(F20="PELAKSANA",F20="FUNGSIONAL"),TRUE,FALSE)</formula>
    </cfRule>
  </conditionalFormatting>
  <conditionalFormatting sqref="N21">
    <cfRule type="expression" dxfId="39" priority="48">
      <formula>IF(OR(F21="PELAKSANA",F21="JPT",F21="ADMINISTRATOR",F21="PENGAWAS"),TRUE,FALSE)</formula>
    </cfRule>
  </conditionalFormatting>
  <conditionalFormatting sqref="M21:N21">
    <cfRule type="expression" dxfId="38" priority="47">
      <formula>IF(OR(F21="PELAKSANA",F21="FUNGSIONAL"),TRUE,FALSE)</formula>
    </cfRule>
  </conditionalFormatting>
  <conditionalFormatting sqref="N22">
    <cfRule type="expression" dxfId="37" priority="46">
      <formula>IF(OR(F22="PELAKSANA",F22="JPT",F22="ADMINISTRATOR",F22="PENGAWAS"),TRUE,FALSE)</formula>
    </cfRule>
  </conditionalFormatting>
  <conditionalFormatting sqref="M22:N22">
    <cfRule type="expression" dxfId="36" priority="45">
      <formula>IF(OR(F22="PELAKSANA",F22="FUNGSIONAL"),TRUE,FALSE)</formula>
    </cfRule>
  </conditionalFormatting>
  <conditionalFormatting sqref="N23">
    <cfRule type="expression" dxfId="35" priority="44">
      <formula>IF(OR(F23="PELAKSANA",F23="JPT",F23="ADMINISTRATOR",F23="PENGAWAS"),TRUE,FALSE)</formula>
    </cfRule>
  </conditionalFormatting>
  <conditionalFormatting sqref="M23:N23">
    <cfRule type="expression" dxfId="34" priority="43">
      <formula>IF(OR(F23="PELAKSANA",F23="FUNGSIONAL"),TRUE,FALSE)</formula>
    </cfRule>
  </conditionalFormatting>
  <conditionalFormatting sqref="N24">
    <cfRule type="expression" dxfId="33" priority="42">
      <formula>IF(OR(F24="PELAKSANA",F24="JPT",F24="ADMINISTRATOR",F24="PENGAWAS"),TRUE,FALSE)</formula>
    </cfRule>
  </conditionalFormatting>
  <conditionalFormatting sqref="M24:N24">
    <cfRule type="expression" dxfId="32" priority="41">
      <formula>IF(OR(F24="PELAKSANA",F24="FUNGSIONAL"),TRUE,FALSE)</formula>
    </cfRule>
  </conditionalFormatting>
  <conditionalFormatting sqref="N25">
    <cfRule type="expression" dxfId="31" priority="40">
      <formula>IF(OR(F25="PELAKSANA",F25="JPT",F25="ADMINISTRATOR",F25="PENGAWAS"),TRUE,FALSE)</formula>
    </cfRule>
  </conditionalFormatting>
  <conditionalFormatting sqref="M25:N25">
    <cfRule type="expression" dxfId="30" priority="39">
      <formula>IF(OR(F25="PELAKSANA",F25="FUNGSIONAL"),TRUE,FALSE)</formula>
    </cfRule>
  </conditionalFormatting>
  <conditionalFormatting sqref="N26">
    <cfRule type="expression" dxfId="29" priority="38">
      <formula>IF(OR(F26="PELAKSANA",F26="JPT",F26="ADMINISTRATOR",F26="PENGAWAS"),TRUE,FALSE)</formula>
    </cfRule>
  </conditionalFormatting>
  <conditionalFormatting sqref="M26:N26">
    <cfRule type="expression" dxfId="28" priority="37">
      <formula>IF(OR(F26="PELAKSANA",F26="FUNGSIONAL"),TRUE,FALSE)</formula>
    </cfRule>
  </conditionalFormatting>
  <conditionalFormatting sqref="N27">
    <cfRule type="expression" dxfId="27" priority="36">
      <formula>IF(OR(F27="PELAKSANA",F27="JPT",F27="ADMINISTRATOR",F27="PENGAWAS"),TRUE,FALSE)</formula>
    </cfRule>
  </conditionalFormatting>
  <conditionalFormatting sqref="M27:N27">
    <cfRule type="expression" dxfId="26" priority="35">
      <formula>IF(OR(F27="PELAKSANA",F27="FUNGSIONAL"),TRUE,FALSE)</formula>
    </cfRule>
  </conditionalFormatting>
  <conditionalFormatting sqref="N28">
    <cfRule type="expression" dxfId="25" priority="34">
      <formula>IF(OR(F28="PELAKSANA",F28="JPT",F28="ADMINISTRATOR",F28="PENGAWAS"),TRUE,FALSE)</formula>
    </cfRule>
  </conditionalFormatting>
  <conditionalFormatting sqref="M28:N28">
    <cfRule type="expression" dxfId="24" priority="33">
      <formula>IF(OR(F28="PELAKSANA",F28="FUNGSIONAL"),TRUE,FALSE)</formula>
    </cfRule>
  </conditionalFormatting>
  <conditionalFormatting sqref="N29">
    <cfRule type="expression" dxfId="23" priority="32">
      <formula>IF(OR(F29="PELAKSANA",F29="JPT",F29="ADMINISTRATOR",F29="PENGAWAS"),TRUE,FALSE)</formula>
    </cfRule>
  </conditionalFormatting>
  <conditionalFormatting sqref="M29:N29">
    <cfRule type="expression" dxfId="22" priority="31">
      <formula>IF(OR(F29="PELAKSANA",F29="FUNGSIONAL"),TRUE,FALSE)</formula>
    </cfRule>
  </conditionalFormatting>
  <conditionalFormatting sqref="N30">
    <cfRule type="expression" dxfId="21" priority="30">
      <formula>IF(OR(F30="PELAKSANA",F30="JPT",F30="ADMINISTRATOR",F30="PENGAWAS"),TRUE,FALSE)</formula>
    </cfRule>
  </conditionalFormatting>
  <conditionalFormatting sqref="M30:N30">
    <cfRule type="expression" dxfId="20" priority="29">
      <formula>IF(OR(F30="PELAKSANA",F30="FUNGSIONAL"),TRUE,FALSE)</formula>
    </cfRule>
  </conditionalFormatting>
  <conditionalFormatting sqref="N31">
    <cfRule type="expression" dxfId="19" priority="28">
      <formula>IF(OR(F31="PELAKSANA",F31="JPT",F31="ADMINISTRATOR",F31="PENGAWAS"),TRUE,FALSE)</formula>
    </cfRule>
  </conditionalFormatting>
  <conditionalFormatting sqref="M31:N31">
    <cfRule type="expression" dxfId="18" priority="27">
      <formula>IF(OR(F31="PELAKSANA",F31="FUNGSIONAL"),TRUE,FALSE)</formula>
    </cfRule>
  </conditionalFormatting>
  <conditionalFormatting sqref="N32">
    <cfRule type="expression" dxfId="17" priority="26">
      <formula>IF(OR(F32="PELAKSANA",F32="JPT",F32="ADMINISTRATOR",F32="PENGAWAS"),TRUE,FALSE)</formula>
    </cfRule>
  </conditionalFormatting>
  <conditionalFormatting sqref="M32:N32">
    <cfRule type="expression" dxfId="16" priority="25">
      <formula>IF(OR(F32="PELAKSANA",F32="FUNGSIONAL"),TRUE,FALSE)</formula>
    </cfRule>
  </conditionalFormatting>
  <conditionalFormatting sqref="N33">
    <cfRule type="expression" dxfId="15" priority="24">
      <formula>IF(OR(F33="PELAKSANA",F33="JPT",F33="ADMINISTRATOR",F33="PENGAWAS"),TRUE,FALSE)</formula>
    </cfRule>
  </conditionalFormatting>
  <conditionalFormatting sqref="M33:N33">
    <cfRule type="expression" dxfId="14" priority="23">
      <formula>IF(OR(F33="PELAKSANA",F33="FUNGSIONAL"),TRUE,FALSE)</formula>
    </cfRule>
  </conditionalFormatting>
  <conditionalFormatting sqref="N34">
    <cfRule type="expression" dxfId="13" priority="22">
      <formula>IF(OR(F34="PELAKSANA",F34="JPT",F34="ADMINISTRATOR",F34="PENGAWAS"),TRUE,FALSE)</formula>
    </cfRule>
  </conditionalFormatting>
  <conditionalFormatting sqref="M34:N34">
    <cfRule type="expression" dxfId="12" priority="21">
      <formula>IF(OR(F34="PELAKSANA",F34="FUNGSIONAL"),TRUE,FALSE)</formula>
    </cfRule>
  </conditionalFormatting>
  <conditionalFormatting sqref="N35">
    <cfRule type="expression" dxfId="11" priority="20">
      <formula>IF(OR(F35="PELAKSANA",F35="JPT",F35="ADMINISTRATOR",F35="PENGAWAS"),TRUE,FALSE)</formula>
    </cfRule>
  </conditionalFormatting>
  <conditionalFormatting sqref="M35:N35">
    <cfRule type="expression" dxfId="10" priority="19">
      <formula>IF(OR(F35="PELAKSANA",F35="FUNGSIONAL"),TRUE,FALSE)</formula>
    </cfRule>
  </conditionalFormatting>
  <conditionalFormatting sqref="N36">
    <cfRule type="expression" dxfId="9" priority="18">
      <formula>IF(OR(F36="PELAKSANA",F36="JPT",F36="ADMINISTRATOR",F36="PENGAWAS"),TRUE,FALSE)</formula>
    </cfRule>
  </conditionalFormatting>
  <conditionalFormatting sqref="M36:N36">
    <cfRule type="expression" dxfId="8" priority="17">
      <formula>IF(OR(F36="PELAKSANA",F36="FUNGSIONAL"),TRUE,FALSE)</formula>
    </cfRule>
  </conditionalFormatting>
  <conditionalFormatting sqref="N37">
    <cfRule type="expression" dxfId="7" priority="16">
      <formula>IF(OR(F37="PELAKSANA",F37="JPT",F37="ADMINISTRATOR",F37="PENGAWAS"),TRUE,FALSE)</formula>
    </cfRule>
  </conditionalFormatting>
  <conditionalFormatting sqref="L13 Q13">
    <cfRule type="cellIs" dxfId="6" priority="5" operator="equal">
      <formula>0</formula>
    </cfRule>
  </conditionalFormatting>
  <conditionalFormatting sqref="N13">
    <cfRule type="expression" dxfId="5" priority="6">
      <formula>IF(OR(#REF!="PELAKSANA",#REF!="JPT",#REF!="ADMINISTRATOR",#REF!="PENGAWAS"),TRUE,FALSE)</formula>
    </cfRule>
  </conditionalFormatting>
  <conditionalFormatting sqref="M13:N13">
    <cfRule type="expression" dxfId="4" priority="7">
      <formula>IF(OR(#REF!="PELAKSANA",#REF!="FUNGSIONAL"),TRUE,FALSE)</formula>
    </cfRule>
  </conditionalFormatting>
  <conditionalFormatting sqref="N13">
    <cfRule type="expression" dxfId="3" priority="4">
      <formula>IF(OR(F13="PELAKSANA",F13="JPT",F13="ADMINISTRATOR",F13="PENGAWAS"),TRUE,FALSE)</formula>
    </cfRule>
  </conditionalFormatting>
  <conditionalFormatting sqref="M13:N13">
    <cfRule type="expression" dxfId="2" priority="3">
      <formula>IF(OR(F13="PELAKSANA",F13="FUNGSIONAL"),TRUE,FALSE)</formula>
    </cfRule>
  </conditionalFormatting>
  <conditionalFormatting sqref="N13">
    <cfRule type="expression" dxfId="1" priority="2">
      <formula>IF(OR(F13="PELAKSANA",F13="JPT",F13="ADMINISTRATOR",F13="PENGAWAS"),TRUE,FALSE)</formula>
    </cfRule>
  </conditionalFormatting>
  <conditionalFormatting sqref="M13:N13">
    <cfRule type="expression" dxfId="0" priority="1">
      <formula>IF(OR(F13="PELAKSANA",F13="FUNGSIONAL"),TRUE,FALSE)</formula>
    </cfRule>
  </conditionalFormatting>
  <dataValidations xWindow="1060" yWindow="399" count="9">
    <dataValidation type="list" allowBlank="1" showInputMessage="1" showErrorMessage="1" sqref="F39" xr:uid="{00000000-0002-0000-0100-000000000000}">
      <formula1>"1. dadasdZZ"</formula1>
    </dataValidation>
    <dataValidation type="list" allowBlank="1" showInputMessage="1" showErrorMessage="1" sqref="D12:D37" xr:uid="{00000000-0002-0000-0100-000001000000}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promptTitle="PERHATIAN" prompt="PILIH SALAH SATU" sqref="F11:F37" xr:uid="{00000000-0002-0000-0100-000002000000}">
      <formula1>"JPT,ADMINISTRATOR,PENGAWAS,PELAKSANA,FUNGSIONAL"</formula1>
    </dataValidation>
    <dataValidation type="list" allowBlank="1" showInputMessage="1" showErrorMessage="1" promptTitle="PERINGATAN" prompt="PILIH SALAH SATU" sqref="R11:R37" xr:uid="{00000000-0002-0000-0100-000003000000}">
      <formula1>"91-100,76-90,61-75,51-60,&lt;50"</formula1>
    </dataValidation>
    <dataValidation type="list" allowBlank="1" showInputMessage="1" showErrorMessage="1" promptTitle="PERHATIAN" prompt="PILIH SALAH SATU" sqref="T11:T37" xr:uid="{00000000-0002-0000-0100-000004000000}">
      <formula1>"TIDAK PERNAH,RINGAN,SEDANG,BERAT"</formula1>
    </dataValidation>
    <dataValidation allowBlank="1" showInputMessage="1" showErrorMessage="1" promptTitle="PERHATIAN" prompt="JENIS JABATAN HARUS SUDAH DIISI" sqref="M11:N37" xr:uid="{00000000-0002-0000-0100-000005000000}"/>
    <dataValidation type="list" allowBlank="1" showInputMessage="1" showErrorMessage="1" sqref="E11:E37" xr:uid="{00000000-0002-0000-0100-000006000000}">
      <formula1>"L,P"</formula1>
    </dataValidation>
    <dataValidation type="list" allowBlank="1" showInputMessage="1" showErrorMessage="1" promptTitle="PERHATIAN" prompt="PILIH SALAH SATU" sqref="K11:K37" xr:uid="{00000000-0002-0000-0100-000007000000}">
      <formula1>"S3,S2,S1/D4,D3,SMA/D1/D2,SMP/SD"</formula1>
    </dataValidation>
    <dataValidation type="list" allowBlank="1" showInputMessage="1" showErrorMessage="1" sqref="G11:G37" xr:uid="{00000000-0002-0000-0100-000008000000}">
      <formula1>"JPT Utama,JPT Madya,JPT Pratama,Administrator,Pengawas,Ahli Utama,Ahli Madya,Ahli Muda,Ahli Pertama,Penyelia,Mahir,Trampil,Pemula,Pelaksana"</formula1>
    </dataValidation>
  </dataValidations>
  <pageMargins left="0.26" right="0.14000000000000001" top="0.26" bottom="0.5" header="0.16" footer="0.3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topLeftCell="A31" workbookViewId="0">
      <selection activeCell="E56" sqref="E56"/>
    </sheetView>
  </sheetViews>
  <sheetFormatPr defaultColWidth="9.140625" defaultRowHeight="15" zeroHeight="1" x14ac:dyDescent="0.25"/>
  <cols>
    <col min="1" max="1" width="35.5703125" style="1" bestFit="1" customWidth="1"/>
    <col min="2" max="2" width="15.5703125" style="1" bestFit="1" customWidth="1"/>
    <col min="3" max="3" width="17.7109375" style="1" bestFit="1" customWidth="1"/>
    <col min="4" max="4" width="12.5703125" style="1" bestFit="1" customWidth="1"/>
    <col min="5" max="5" width="13.140625" style="1" bestFit="1" customWidth="1"/>
    <col min="6" max="6" width="12.140625" style="1" bestFit="1" customWidth="1"/>
    <col min="7" max="7" width="13.140625" style="1" customWidth="1"/>
    <col min="8" max="9" width="9.140625" style="1" customWidth="1"/>
    <col min="10" max="16384" width="9.140625" style="1"/>
  </cols>
  <sheetData>
    <row r="1" spans="1:7" ht="15.75" x14ac:dyDescent="0.25">
      <c r="A1" s="83" t="s">
        <v>25</v>
      </c>
      <c r="B1" s="83"/>
      <c r="C1" s="83"/>
      <c r="D1" s="83"/>
      <c r="E1" s="83"/>
      <c r="F1" s="83"/>
      <c r="G1" s="83"/>
    </row>
    <row r="2" spans="1:7" ht="15.75" x14ac:dyDescent="0.25">
      <c r="A2" s="83" t="s">
        <v>69</v>
      </c>
      <c r="B2" s="83"/>
      <c r="C2" s="83"/>
      <c r="D2" s="83"/>
      <c r="E2" s="83"/>
      <c r="F2" s="83"/>
      <c r="G2" s="83"/>
    </row>
    <row r="3" spans="1:7" x14ac:dyDescent="0.25"/>
    <row r="4" spans="1:7" x14ac:dyDescent="0.25">
      <c r="A4" s="25" t="s">
        <v>26</v>
      </c>
      <c r="B4" s="26"/>
      <c r="E4" s="28"/>
      <c r="F4" s="3"/>
    </row>
    <row r="5" spans="1:7" x14ac:dyDescent="0.25">
      <c r="A5" s="23" t="s">
        <v>27</v>
      </c>
      <c r="B5" s="24">
        <f>IFERROR(COUNTIF(Master_PIP_Satker!$E$11:$E$37,"L"),0)</f>
        <v>1</v>
      </c>
      <c r="C5" s="8"/>
      <c r="D5" s="8"/>
      <c r="E5" s="28"/>
      <c r="F5" s="3"/>
    </row>
    <row r="6" spans="1:7" x14ac:dyDescent="0.25">
      <c r="A6" s="2" t="s">
        <v>28</v>
      </c>
      <c r="B6" s="9">
        <f>IFERROR(AVERAGEIF(Master_PIP_Satker!E$11:E$37,"L",Master_PIP_Satker!L$11:L$37),0)</f>
        <v>15</v>
      </c>
      <c r="C6" s="8"/>
      <c r="D6" s="8"/>
      <c r="E6" s="28"/>
      <c r="F6" s="3"/>
    </row>
    <row r="7" spans="1:7" x14ac:dyDescent="0.25">
      <c r="A7" s="2" t="s">
        <v>29</v>
      </c>
      <c r="B7" s="9">
        <f>IFERROR(AVERAGEIF(Master_PIP_Satker!E$11:E$37,"L",Master_PIP_Satker!Q$11:Q$37),0)</f>
        <v>40</v>
      </c>
      <c r="C7" s="8"/>
      <c r="D7" s="8"/>
      <c r="E7" s="28"/>
      <c r="F7" s="3"/>
    </row>
    <row r="8" spans="1:7" x14ac:dyDescent="0.25">
      <c r="A8" s="2" t="s">
        <v>30</v>
      </c>
      <c r="B8" s="9">
        <f>IFERROR(AVERAGEIF(Master_PIP_Satker!E$11:E$37,"L",Master_PIP_Satker!S$11:S$37),0)</f>
        <v>25</v>
      </c>
      <c r="C8" s="8"/>
      <c r="D8" s="8"/>
      <c r="E8" s="28"/>
      <c r="F8" s="3"/>
    </row>
    <row r="9" spans="1:7" x14ac:dyDescent="0.25">
      <c r="A9" s="2" t="s">
        <v>31</v>
      </c>
      <c r="B9" s="9">
        <f>IFERROR(AVERAGEIF(Master_PIP_Satker!E$11:E$37,"L",Master_PIP_Satker!U$11:U$37),0)</f>
        <v>5</v>
      </c>
      <c r="C9" s="8"/>
      <c r="D9" s="8"/>
      <c r="E9" s="28"/>
      <c r="F9" s="3"/>
    </row>
    <row r="10" spans="1:7" x14ac:dyDescent="0.25">
      <c r="B10" s="8"/>
      <c r="C10" s="8"/>
      <c r="D10" s="8"/>
      <c r="E10" s="28"/>
      <c r="F10" s="3"/>
    </row>
    <row r="11" spans="1:7" x14ac:dyDescent="0.25">
      <c r="A11" s="6" t="s">
        <v>32</v>
      </c>
      <c r="B11" s="8"/>
      <c r="C11" s="8"/>
      <c r="D11" s="8"/>
      <c r="E11" s="28"/>
      <c r="F11" s="3"/>
    </row>
    <row r="12" spans="1:7" x14ac:dyDescent="0.25">
      <c r="A12" s="2" t="s">
        <v>33</v>
      </c>
      <c r="B12" s="22">
        <f>IFERROR(COUNTIF(Master_PIP_Satker!$E$11:$E$37,"P"),0)</f>
        <v>0</v>
      </c>
      <c r="C12" s="8"/>
      <c r="D12" s="8"/>
      <c r="E12" s="28"/>
      <c r="F12" s="3"/>
    </row>
    <row r="13" spans="1:7" x14ac:dyDescent="0.25">
      <c r="A13" s="2" t="s">
        <v>28</v>
      </c>
      <c r="B13" s="9">
        <f>IFERROR(AVERAGEIF(Master_PIP_Satker!E$11:E$37,"P",Master_PIP_Satker!L$11:L$37),0)</f>
        <v>0</v>
      </c>
      <c r="C13" s="8"/>
      <c r="D13" s="8"/>
      <c r="E13" s="28"/>
      <c r="F13" s="3"/>
    </row>
    <row r="14" spans="1:7" x14ac:dyDescent="0.25">
      <c r="A14" s="2" t="s">
        <v>29</v>
      </c>
      <c r="B14" s="9">
        <f>IFERROR(AVERAGEIF(Master_PIP_Satker!E$11:E$37,"P",Master_PIP_Satker!Q$11:Q$37),0)</f>
        <v>0</v>
      </c>
      <c r="C14" s="8"/>
      <c r="D14" s="8"/>
      <c r="E14" s="28"/>
      <c r="F14" s="3"/>
    </row>
    <row r="15" spans="1:7" x14ac:dyDescent="0.25">
      <c r="A15" s="2" t="s">
        <v>30</v>
      </c>
      <c r="B15" s="9">
        <f>IFERROR(AVERAGEIF(Master_PIP_Satker!E$11:E$37,"P",Master_PIP_Satker!S$11:S$37),0)</f>
        <v>0</v>
      </c>
      <c r="C15" s="8"/>
      <c r="D15" s="8"/>
      <c r="E15" s="28"/>
      <c r="F15" s="3"/>
    </row>
    <row r="16" spans="1:7" x14ac:dyDescent="0.25">
      <c r="A16" s="2" t="s">
        <v>31</v>
      </c>
      <c r="B16" s="9">
        <f>IFERROR(AVERAGEIF(Master_PIP_Satker!E$11:E$37,"P",Master_PIP_Satker!U$11:U$37),0)</f>
        <v>0</v>
      </c>
      <c r="C16" s="8"/>
      <c r="D16" s="8"/>
      <c r="E16" s="28"/>
      <c r="F16" s="3"/>
    </row>
    <row r="17" spans="1:6" x14ac:dyDescent="0.25">
      <c r="B17" s="8"/>
      <c r="C17" s="8"/>
      <c r="D17" s="8"/>
      <c r="E17" s="27"/>
      <c r="F17" s="3"/>
    </row>
    <row r="18" spans="1:6" x14ac:dyDescent="0.25">
      <c r="A18" s="6" t="s">
        <v>34</v>
      </c>
      <c r="B18" s="8"/>
      <c r="C18" s="8"/>
      <c r="D18" s="8"/>
      <c r="E18" s="8"/>
      <c r="F18" s="8"/>
    </row>
    <row r="19" spans="1:6" x14ac:dyDescent="0.25">
      <c r="A19" s="11"/>
      <c r="B19" s="12" t="s">
        <v>35</v>
      </c>
      <c r="C19" s="12" t="s">
        <v>36</v>
      </c>
      <c r="D19" s="12" t="s">
        <v>37</v>
      </c>
      <c r="E19" s="8"/>
      <c r="F19" s="8"/>
    </row>
    <row r="20" spans="1:6" x14ac:dyDescent="0.25">
      <c r="A20" s="13" t="s">
        <v>38</v>
      </c>
      <c r="B20" s="14">
        <f>IFERROR(COUNTIF(Master_PIP_Satker!F$11:F$37,"JPT")+COUNTIF(Master_PIP_Satker!F$11:F$37,"Administrator")+COUNTIF(Master_PIP_Satker!F$11:F$37,"Pengawas"),0)</f>
        <v>0</v>
      </c>
      <c r="C20" s="14">
        <f>IFERROR(COUNTIF(Master_PIP_Satker!F$11:F$37,"Fungsional"),0)</f>
        <v>0</v>
      </c>
      <c r="D20" s="14">
        <f>IFERROR(COUNTIF(Master_PIP_Satker!F$11:F$37,"Pelaksana"),0)</f>
        <v>1</v>
      </c>
      <c r="E20" s="10"/>
      <c r="F20" s="8"/>
    </row>
    <row r="21" spans="1:6" x14ac:dyDescent="0.25">
      <c r="A21" s="13" t="s">
        <v>28</v>
      </c>
      <c r="B21" s="9">
        <f>IFERROR(AVERAGEIF(Master_PIP_Satker!$H$11:$H$37,"STRUKTURAL",Master_PIP_Satker!$L$11:$L$37),0)</f>
        <v>0</v>
      </c>
      <c r="C21" s="9">
        <f>IFERROR(AVERAGEIF(Master_PIP_Satker!$H$11:$H$37,"FUNGSIONAL",Master_PIP_Satker!$L$11:$L$37),0)</f>
        <v>0</v>
      </c>
      <c r="D21" s="9">
        <f>IFERROR(AVERAGEIF(Master_PIP_Satker!$H$11:$H$37,"PELAKSANA",Master_PIP_Satker!$L$11:$L$37),0)</f>
        <v>15</v>
      </c>
      <c r="E21" s="8"/>
      <c r="F21" s="8"/>
    </row>
    <row r="22" spans="1:6" x14ac:dyDescent="0.25">
      <c r="A22" s="13" t="s">
        <v>29</v>
      </c>
      <c r="B22" s="9">
        <f>IFERROR(AVERAGEIF(Master_PIP_Satker!$H$11:$H$37,"STRUKTURAL",Master_PIP_Satker!$Q$11:$Q$37),0)</f>
        <v>0</v>
      </c>
      <c r="C22" s="9">
        <f>IFERROR(AVERAGEIF(Master_PIP_Satker!$H$11:$H$37,"FUNGSIONAL",Master_PIP_Satker!$Q$11:$Q$37),0)</f>
        <v>0</v>
      </c>
      <c r="D22" s="9">
        <f>IFERROR(AVERAGEIF(Master_PIP_Satker!$H$11:$H$37,"PELAKSANA",Master_PIP_Satker!$Q$11:$Q$37),0)</f>
        <v>40</v>
      </c>
      <c r="E22" s="8"/>
      <c r="F22" s="8"/>
    </row>
    <row r="23" spans="1:6" x14ac:dyDescent="0.25">
      <c r="A23" s="13" t="s">
        <v>30</v>
      </c>
      <c r="B23" s="9">
        <f>IFERROR(AVERAGEIF(Master_PIP_Satker!$H$11:$H$37,"STRUKTURAL",Master_PIP_Satker!$S$11:$S$37),0)</f>
        <v>0</v>
      </c>
      <c r="C23" s="9">
        <f>IFERROR(AVERAGEIF(Master_PIP_Satker!$H$11:$H$37,"FUNGSIONAL",Master_PIP_Satker!$S$11:$S$37),0)</f>
        <v>0</v>
      </c>
      <c r="D23" s="9">
        <f>IFERROR(AVERAGEIF(Master_PIP_Satker!$H$11:$H$37,"PELAKSANA",Master_PIP_Satker!$S$11:$S$37),0)</f>
        <v>25</v>
      </c>
      <c r="E23" s="8"/>
      <c r="F23" s="8"/>
    </row>
    <row r="24" spans="1:6" x14ac:dyDescent="0.25">
      <c r="A24" s="13" t="s">
        <v>31</v>
      </c>
      <c r="B24" s="9">
        <f>IFERROR(AVERAGEIF(Master_PIP_Satker!$H$11:$H$37,"STRUKTURAL",Master_PIP_Satker!$U$11:$U$37),0)</f>
        <v>0</v>
      </c>
      <c r="C24" s="9">
        <f>IFERROR(AVERAGEIF(Master_PIP_Satker!$H$11:$H$37,"FUNGSIONAL",Master_PIP_Satker!$U$11:$U$37),0)</f>
        <v>0</v>
      </c>
      <c r="D24" s="9">
        <f>IFERROR(AVERAGEIF(Master_PIP_Satker!$H$11:$H$37,"PELAKSANA",Master_PIP_Satker!$U$11:$U$37),0)</f>
        <v>5</v>
      </c>
      <c r="E24" s="8"/>
      <c r="F24" s="8"/>
    </row>
    <row r="25" spans="1:6" x14ac:dyDescent="0.25">
      <c r="B25" s="8"/>
      <c r="C25" s="8"/>
      <c r="D25" s="8"/>
      <c r="E25" s="8"/>
      <c r="F25" s="8"/>
    </row>
    <row r="26" spans="1:6" x14ac:dyDescent="0.25">
      <c r="A26" s="6" t="s">
        <v>39</v>
      </c>
      <c r="B26" s="8"/>
      <c r="C26" s="8"/>
      <c r="D26" s="8"/>
      <c r="E26" s="8"/>
      <c r="F26" s="8"/>
    </row>
    <row r="27" spans="1:6" x14ac:dyDescent="0.25">
      <c r="A27" s="11"/>
      <c r="B27" s="12" t="s">
        <v>38</v>
      </c>
      <c r="C27" s="12" t="s">
        <v>12</v>
      </c>
      <c r="D27" s="12" t="s">
        <v>40</v>
      </c>
      <c r="E27" s="12" t="s">
        <v>16</v>
      </c>
      <c r="F27" s="12" t="s">
        <v>3</v>
      </c>
    </row>
    <row r="28" spans="1:6" x14ac:dyDescent="0.25">
      <c r="A28" s="2" t="s">
        <v>41</v>
      </c>
      <c r="B28" s="16">
        <f>IFERROR(COUNTIF(Master_PIP_Satker!$G$11:$G$37,"JPT Utama"),0)</f>
        <v>0</v>
      </c>
      <c r="C28" s="15">
        <f>IFERROR(AVERAGEIF(Master_PIP_Satker!$G$11:$G$37,"JPT Utama",Master_PIP_Satker!$L$11:$L$37),0)</f>
        <v>0</v>
      </c>
      <c r="D28" s="15">
        <f>IFERROR(AVERAGEIF(Master_PIP_Satker!$G$11:$G$37,"JPT Utama",Master_PIP_Satker!$Q$11:$Q$37),0)</f>
        <v>0</v>
      </c>
      <c r="E28" s="15">
        <f>IFERROR(AVERAGEIF(Master_PIP_Satker!$G$11:$G$37,"JPT Utama",Master_PIP_Satker!$S$11:$S$37),0)</f>
        <v>0</v>
      </c>
      <c r="F28" s="15">
        <f>IFERROR(AVERAGEIF(Master_PIP_Satker!$G$11:$G$37,"JPT Utama",Master_PIP_Satker!$U$11:$U$37),0)</f>
        <v>0</v>
      </c>
    </row>
    <row r="29" spans="1:6" x14ac:dyDescent="0.25">
      <c r="A29" s="2" t="s">
        <v>42</v>
      </c>
      <c r="B29" s="16">
        <f>IFERROR(COUNTIF(Master_PIP_Satker!$G$11:$G$37,"JPT Madya"),0)</f>
        <v>0</v>
      </c>
      <c r="C29" s="15">
        <f>IFERROR(AVERAGEIF(Master_PIP_Satker!$G$11:$G$37,"JPT Madya",Master_PIP_Satker!$L$11:$L$37),0)</f>
        <v>0</v>
      </c>
      <c r="D29" s="15">
        <f>IFERROR(AVERAGEIF(Master_PIP_Satker!$G$11:$G$37,"JPT Madya",Master_PIP_Satker!$Q$11:$Q$37),0)</f>
        <v>0</v>
      </c>
      <c r="E29" s="15">
        <f>IFERROR(AVERAGEIF(Master_PIP_Satker!$G$11:$G$37,"JPT Madya",Master_PIP_Satker!$S$11:$S$37),0)</f>
        <v>0</v>
      </c>
      <c r="F29" s="15">
        <f>IFERROR(AVERAGEIF(Master_PIP_Satker!$G$11:$G$37,"JPT Madya",Master_PIP_Satker!$U$11:$U$37),0)</f>
        <v>0</v>
      </c>
    </row>
    <row r="30" spans="1:6" x14ac:dyDescent="0.25">
      <c r="A30" s="2" t="s">
        <v>43</v>
      </c>
      <c r="B30" s="16">
        <f>IFERROR(COUNTIF(Master_PIP_Satker!$G$11:$G$37,"JPT Pratama"),0)</f>
        <v>0</v>
      </c>
      <c r="C30" s="15">
        <f>IFERROR(AVERAGEIF(Master_PIP_Satker!$G$11:$G$37,"JPT Pratama",Master_PIP_Satker!$L$11:$L$37),0)</f>
        <v>0</v>
      </c>
      <c r="D30" s="15">
        <f>IFERROR(AVERAGEIF(Master_PIP_Satker!$G$11:$G$37,"JPT Pratama",Master_PIP_Satker!$Q$11:$Q$37),0)</f>
        <v>0</v>
      </c>
      <c r="E30" s="15">
        <f>IFERROR(AVERAGEIF(Master_PIP_Satker!$G$11:$G$37,"JPT Pratama",Master_PIP_Satker!$S$11:$S$37),0)</f>
        <v>0</v>
      </c>
      <c r="F30" s="15">
        <f>IFERROR(AVERAGEIF(Master_PIP_Satker!$G$11:$G$37,"JPT Pratama",Master_PIP_Satker!$U$11:$U$37),0)</f>
        <v>0</v>
      </c>
    </row>
    <row r="31" spans="1:6" x14ac:dyDescent="0.25">
      <c r="A31" s="2" t="s">
        <v>44</v>
      </c>
      <c r="B31" s="16">
        <f>IFERROR(COUNTIF(Master_PIP_Satker!$G$11:$G$37,"Administrator"),0)</f>
        <v>0</v>
      </c>
      <c r="C31" s="15">
        <f>IFERROR(AVERAGEIF(Master_PIP_Satker!$G$11:$G$37,"Administrator",Master_PIP_Satker!$L$11:$L$37),0)</f>
        <v>0</v>
      </c>
      <c r="D31" s="15">
        <f>IFERROR(AVERAGEIF(Master_PIP_Satker!$G$11:$G$37,"Administrator",Master_PIP_Satker!$Q$11:$Q$37),0)</f>
        <v>0</v>
      </c>
      <c r="E31" s="15">
        <f>IFERROR(AVERAGEIF(Master_PIP_Satker!$G$11:$G$37,"Administrator",Master_PIP_Satker!$S$11:$S$37),0)</f>
        <v>0</v>
      </c>
      <c r="F31" s="15">
        <f>IFERROR(AVERAGEIF(Master_PIP_Satker!$G$11:$G$37,"Administrator",Master_PIP_Satker!$U$11:$U$37),0)</f>
        <v>0</v>
      </c>
    </row>
    <row r="32" spans="1:6" x14ac:dyDescent="0.25">
      <c r="A32" s="2" t="s">
        <v>45</v>
      </c>
      <c r="B32" s="16">
        <f>IFERROR(COUNTIF(Master_PIP_Satker!$G$11:$G$37,"Pengawas"),0)</f>
        <v>0</v>
      </c>
      <c r="C32" s="15">
        <f>IFERROR(AVERAGEIF(Master_PIP_Satker!$G$11:$G$37,"Pengawas",Master_PIP_Satker!$L$11:$L$37),0)</f>
        <v>0</v>
      </c>
      <c r="D32" s="15">
        <f>IFERROR(AVERAGEIF(Master_PIP_Satker!$G$11:$G$37,"Pengawas",Master_PIP_Satker!$Q$11:$Q$37),0)</f>
        <v>0</v>
      </c>
      <c r="E32" s="15">
        <f>IFERROR(AVERAGEIF(Master_PIP_Satker!$G$11:$G$37,"Pengawas",Master_PIP_Satker!$S$11:$S$37),0)</f>
        <v>0</v>
      </c>
      <c r="F32" s="15">
        <f>IFERROR(AVERAGEIF(Master_PIP_Satker!$G$11:$G$37,"Pengawas",Master_PIP_Satker!$U$11:$U$37),0)</f>
        <v>0</v>
      </c>
    </row>
    <row r="33" spans="1:8" x14ac:dyDescent="0.25">
      <c r="A33" s="2" t="s">
        <v>46</v>
      </c>
      <c r="B33" s="16">
        <f>IFERROR(COUNTIF(Master_PIP_Satker!$G$11:$G$37,"Ahli Utama"),0)</f>
        <v>0</v>
      </c>
      <c r="C33" s="15">
        <f>IFERROR(AVERAGEIF(Master_PIP_Satker!$G$11:$G$37,"Ahli Utama",Master_PIP_Satker!$L$11:$L$37),0)</f>
        <v>0</v>
      </c>
      <c r="D33" s="15">
        <f>IFERROR(AVERAGEIF(Master_PIP_Satker!$G$11:$G$37,"Ahli Utama",Master_PIP_Satker!$Q$11:$Q$37),0)</f>
        <v>0</v>
      </c>
      <c r="E33" s="15">
        <f>IFERROR(AVERAGEIF(Master_PIP_Satker!$G$11:$G$37,"Ahli Utama",Master_PIP_Satker!$S$11:$S$37),0)</f>
        <v>0</v>
      </c>
      <c r="F33" s="15">
        <f>IFERROR(AVERAGEIF(Master_PIP_Satker!$G$11:$G$37,"Ahli Utama",Master_PIP_Satker!$U$11:$U$37),0)</f>
        <v>0</v>
      </c>
    </row>
    <row r="34" spans="1:8" x14ac:dyDescent="0.25">
      <c r="A34" s="2" t="s">
        <v>47</v>
      </c>
      <c r="B34" s="16">
        <f>IFERROR(COUNTIF(Master_PIP_Satker!$G$11:$G$37,"Ahli Madya"),0)</f>
        <v>0</v>
      </c>
      <c r="C34" s="15">
        <f>IFERROR(AVERAGEIF(Master_PIP_Satker!$G$11:$G$37,"Ahli Madya",Master_PIP_Satker!$L$11:$L$37),0)</f>
        <v>0</v>
      </c>
      <c r="D34" s="15">
        <f>IFERROR(AVERAGEIF(Master_PIP_Satker!$G$11:$G$37,"Ahli Madya",Master_PIP_Satker!$Q$11:$Q$37),0)</f>
        <v>0</v>
      </c>
      <c r="E34" s="15">
        <f>IFERROR(AVERAGEIF(Master_PIP_Satker!$G$11:$G$37,"Ahli Madya",Master_PIP_Satker!$S$11:$S$37),0)</f>
        <v>0</v>
      </c>
      <c r="F34" s="15">
        <f>IFERROR(AVERAGEIF(Master_PIP_Satker!$G$11:$G$37,"Ahli Madya",Master_PIP_Satker!$U$11:$U$37),0)</f>
        <v>0</v>
      </c>
    </row>
    <row r="35" spans="1:8" x14ac:dyDescent="0.25">
      <c r="A35" s="2" t="s">
        <v>48</v>
      </c>
      <c r="B35" s="16">
        <f>IFERROR(COUNTIF(Master_PIP_Satker!$G$11:$G$37,"Ahli Muda"),0)</f>
        <v>0</v>
      </c>
      <c r="C35" s="15">
        <f>IFERROR(AVERAGEIF(Master_PIP_Satker!$G$11:$G$37,"Ahli Muda",Master_PIP_Satker!$L$11:$L$37),0)</f>
        <v>0</v>
      </c>
      <c r="D35" s="15">
        <f>IFERROR(AVERAGEIF(Master_PIP_Satker!$G$11:$G$37,"Ahli Muda",Master_PIP_Satker!$Q$11:$Q$37),0)</f>
        <v>0</v>
      </c>
      <c r="E35" s="15">
        <f>IFERROR(AVERAGEIF(Master_PIP_Satker!$G$11:$G$37,"Ahli Muda",Master_PIP_Satker!$S$11:$S$37),0)</f>
        <v>0</v>
      </c>
      <c r="F35" s="15">
        <f>IFERROR(AVERAGEIF(Master_PIP_Satker!$G$11:$G$37,"Ahli Muda",Master_PIP_Satker!$U$11:$U$37),0)</f>
        <v>0</v>
      </c>
    </row>
    <row r="36" spans="1:8" x14ac:dyDescent="0.25">
      <c r="A36" s="2" t="s">
        <v>49</v>
      </c>
      <c r="B36" s="16">
        <f>IFERROR(COUNTIF(Master_PIP_Satker!$G$11:$G$37,"Ahli Pertama"),0)</f>
        <v>0</v>
      </c>
      <c r="C36" s="15">
        <f>IFERROR(AVERAGEIF(Master_PIP_Satker!$G$11:$G$37,"Ahli Pertama",Master_PIP_Satker!$L$11:$L$37),0)</f>
        <v>0</v>
      </c>
      <c r="D36" s="15">
        <f>IFERROR(AVERAGEIF(Master_PIP_Satker!$G$11:$G$37,"Ahli Pertama",Master_PIP_Satker!$Q$11:$Q$37),0)</f>
        <v>0</v>
      </c>
      <c r="E36" s="15">
        <f>IFERROR(AVERAGEIF(Master_PIP_Satker!$G$11:$G$37,"Ahli Pertama",Master_PIP_Satker!$S$11:$S$37),0)</f>
        <v>0</v>
      </c>
      <c r="F36" s="15">
        <f>IFERROR(AVERAGEIF(Master_PIP_Satker!$G$11:$G$37,"Ahli Pertama",Master_PIP_Satker!$U$11:$U$37),0)</f>
        <v>0</v>
      </c>
    </row>
    <row r="37" spans="1:8" x14ac:dyDescent="0.25">
      <c r="A37" s="2" t="s">
        <v>50</v>
      </c>
      <c r="B37" s="16">
        <f>IFERROR(COUNTIF(Master_PIP_Satker!$G$11:$G$37,"Penyelia"),0)</f>
        <v>0</v>
      </c>
      <c r="C37" s="15">
        <f>IFERROR(AVERAGEIF(Master_PIP_Satker!$G$11:$G$37,"Penyelia",Master_PIP_Satker!$L$11:$L$37),0)</f>
        <v>0</v>
      </c>
      <c r="D37" s="15">
        <f>IFERROR(AVERAGEIF(Master_PIP_Satker!$G$11:$G$37,"Penyelia",Master_PIP_Satker!$Q$11:$Q$37),0)</f>
        <v>0</v>
      </c>
      <c r="E37" s="15">
        <f>IFERROR(AVERAGEIF(Master_PIP_Satker!$G$11:$G$37,"Penyelia",Master_PIP_Satker!$S$11:$S$37),0)</f>
        <v>0</v>
      </c>
      <c r="F37" s="15">
        <f>IFERROR(AVERAGEIF(Master_PIP_Satker!$G$11:$G$37,"Penyelia",Master_PIP_Satker!$U$11:$U$37),0)</f>
        <v>0</v>
      </c>
    </row>
    <row r="38" spans="1:8" x14ac:dyDescent="0.25">
      <c r="A38" s="2" t="s">
        <v>51</v>
      </c>
      <c r="B38" s="16">
        <f>IFERROR(COUNTIF(Master_PIP_Satker!$G$11:$G$37,"Mahir"),0)</f>
        <v>0</v>
      </c>
      <c r="C38" s="15">
        <f>IFERROR(AVERAGEIF(Master_PIP_Satker!$G$11:$G$37,"Mahir",Master_PIP_Satker!$L$11:$L$37),0)</f>
        <v>0</v>
      </c>
      <c r="D38" s="15">
        <f>IFERROR(AVERAGEIF(Master_PIP_Satker!$G$11:$G$37,"Mahir",Master_PIP_Satker!$Q$11:$Q$37),0)</f>
        <v>0</v>
      </c>
      <c r="E38" s="15">
        <f>IFERROR(AVERAGEIF(Master_PIP_Satker!$G$11:$G$37,"Mahir",Master_PIP_Satker!$S$11:$S$37),0)</f>
        <v>0</v>
      </c>
      <c r="F38" s="15">
        <f>IFERROR(AVERAGEIF(Master_PIP_Satker!$G$11:$G$37,"Mahir",Master_PIP_Satker!$U$11:$U$37),0)</f>
        <v>0</v>
      </c>
    </row>
    <row r="39" spans="1:8" x14ac:dyDescent="0.25">
      <c r="A39" s="2" t="s">
        <v>52</v>
      </c>
      <c r="B39" s="16">
        <f>IFERROR(COUNTIF(Master_PIP_Satker!$G$11:$G$37,"Trampil"),0)</f>
        <v>0</v>
      </c>
      <c r="C39" s="15">
        <f>IFERROR(AVERAGEIF(Master_PIP_Satker!$G$11:$G$37,"Trampil",Master_PIP_Satker!$L$11:$L$37),0)</f>
        <v>0</v>
      </c>
      <c r="D39" s="15">
        <f>IFERROR(AVERAGEIF(Master_PIP_Satker!$G$11:$G$37,"Trampil",Master_PIP_Satker!$Q$11:$Q$37),0)</f>
        <v>0</v>
      </c>
      <c r="E39" s="15">
        <f>IFERROR(AVERAGEIF(Master_PIP_Satker!$G$11:$G$37,"Trampil",Master_PIP_Satker!$S$11:$S$37),0)</f>
        <v>0</v>
      </c>
      <c r="F39" s="15">
        <f>IFERROR(AVERAGEIF(Master_PIP_Satker!$G$11:$G$37,"Trampil",Master_PIP_Satker!$U$11:$U$37),0)</f>
        <v>0</v>
      </c>
    </row>
    <row r="40" spans="1:8" x14ac:dyDescent="0.25">
      <c r="A40" s="2" t="s">
        <v>53</v>
      </c>
      <c r="B40" s="16">
        <f>IFERROR(COUNTIF(Master_PIP_Satker!$G$11:$G$37,"Pemula"),0)</f>
        <v>0</v>
      </c>
      <c r="C40" s="15">
        <f>IFERROR(AVERAGEIF(Master_PIP_Satker!$G$11:$G$37,"Pemula",Master_PIP_Satker!$L$11:$L$37),0)</f>
        <v>0</v>
      </c>
      <c r="D40" s="15">
        <f>IFERROR(AVERAGEIF(Master_PIP_Satker!$G$11:$G$37,"Pemula",Master_PIP_Satker!$Q$11:$Q$37),0)</f>
        <v>0</v>
      </c>
      <c r="E40" s="15">
        <f>IFERROR(AVERAGEIF(Master_PIP_Satker!$G$11:$G$37,"Pemula",Master_PIP_Satker!$S$11:$S$37),0)</f>
        <v>0</v>
      </c>
      <c r="F40" s="15">
        <f>IFERROR(AVERAGEIF(Master_PIP_Satker!$G$11:$G$37,"Pemula",Master_PIP_Satker!$U$11:$U$37),0)</f>
        <v>0</v>
      </c>
    </row>
    <row r="41" spans="1:8" x14ac:dyDescent="0.25">
      <c r="A41" s="2" t="s">
        <v>54</v>
      </c>
      <c r="B41" s="16">
        <f>IFERROR(COUNTIF(Master_PIP_Satker!$G$11:$G$37,"Pelaksana"),0)</f>
        <v>1</v>
      </c>
      <c r="C41" s="15">
        <f>IFERROR(AVERAGEIF(Master_PIP_Satker!$G$11:$G$37,"Pelaksana",Master_PIP_Satker!$L$11:$L$37),0)</f>
        <v>15</v>
      </c>
      <c r="D41" s="15">
        <f>IFERROR(AVERAGEIF(Master_PIP_Satker!$G$11:$G$37,"Pelaksana",Master_PIP_Satker!$Q$11:$Q$37),0)</f>
        <v>40</v>
      </c>
      <c r="E41" s="15">
        <f>IFERROR(AVERAGEIF(Master_PIP_Satker!$G$11:$G$37,"Pelaksana",Master_PIP_Satker!$S$11:$S$37),0)</f>
        <v>25</v>
      </c>
      <c r="F41" s="15">
        <f>IFERROR(AVERAGEIF(Master_PIP_Satker!$G$11:$G$37,"Pelaksana",Master_PIP_Satker!$U$11:$U$37),0)</f>
        <v>5</v>
      </c>
      <c r="H41" s="17"/>
    </row>
    <row r="42" spans="1:8" x14ac:dyDescent="0.25">
      <c r="B42" s="10"/>
      <c r="C42" s="8"/>
      <c r="D42" s="8"/>
      <c r="E42" s="8"/>
      <c r="F42" s="8"/>
    </row>
    <row r="43" spans="1:8" x14ac:dyDescent="0.25">
      <c r="A43" s="6" t="s">
        <v>55</v>
      </c>
      <c r="B43" s="8"/>
      <c r="C43" s="8"/>
      <c r="D43" s="8"/>
      <c r="E43" s="8"/>
      <c r="F43" s="8"/>
    </row>
    <row r="44" spans="1:8" x14ac:dyDescent="0.25">
      <c r="A44" s="11"/>
      <c r="B44" s="12" t="s">
        <v>38</v>
      </c>
      <c r="C44" s="12" t="s">
        <v>12</v>
      </c>
      <c r="D44" s="12" t="s">
        <v>40</v>
      </c>
      <c r="E44" s="12" t="s">
        <v>16</v>
      </c>
      <c r="F44" s="12" t="s">
        <v>3</v>
      </c>
    </row>
    <row r="45" spans="1:8" x14ac:dyDescent="0.25">
      <c r="A45" s="2" t="s">
        <v>24</v>
      </c>
      <c r="B45" s="7">
        <f>COUNTIF(Master_PIP_Satker!K$11:K$37,"S3")</f>
        <v>0</v>
      </c>
      <c r="C45" s="9">
        <f>IFERROR(AVERAGEIF(Master_PIP_Satker!K11:K37,"S3",Master_PIP_Satker!L$11:L$37),0)</f>
        <v>0</v>
      </c>
      <c r="D45" s="9">
        <f>IFERROR(AVERAGEIF(Master_PIP_Satker!K$11:K$37,"S3",Master_PIP_Satker!Q$11:Q$37),0)</f>
        <v>0</v>
      </c>
      <c r="E45" s="9">
        <f>IFERROR(AVERAGEIF(Master_PIP_Satker!K$11:K$37,"S3",Master_PIP_Satker!S$11:S$37),0)</f>
        <v>0</v>
      </c>
      <c r="F45" s="9">
        <f>IFERROR(AVERAGEIF(Master_PIP_Satker!K$11:K$37,"S3",Master_PIP_Satker!U$11:U$37),0)</f>
        <v>0</v>
      </c>
    </row>
    <row r="46" spans="1:8" x14ac:dyDescent="0.25">
      <c r="A46" s="2" t="s">
        <v>23</v>
      </c>
      <c r="B46" s="7">
        <f>COUNTIF(Master_PIP_Satker!K$11:K$37,"S2")</f>
        <v>0</v>
      </c>
      <c r="C46" s="9">
        <f>IFERROR(AVERAGEIF(Master_PIP_Satker!K12:K38,"S2",Master_PIP_Satker!L$11:L$37),0)</f>
        <v>0</v>
      </c>
      <c r="D46" s="9">
        <f>IFERROR(AVERAGEIF(Master_PIP_Satker!K$11:K$37,"S2",Master_PIP_Satker!Q$11:Q$37),0)</f>
        <v>0</v>
      </c>
      <c r="E46" s="9">
        <f>IFERROR(AVERAGEIF(Master_PIP_Satker!K$11:K$37,"S2",Master_PIP_Satker!S$11:S$37),0)</f>
        <v>0</v>
      </c>
      <c r="F46" s="9">
        <f>IFERROR(AVERAGEIF(Master_PIP_Satker!K$11:K$37,"S2",Master_PIP_Satker!U$11:U$37),0)</f>
        <v>0</v>
      </c>
    </row>
    <row r="47" spans="1:8" x14ac:dyDescent="0.25">
      <c r="A47" s="2" t="s">
        <v>56</v>
      </c>
      <c r="B47" s="7">
        <f>COUNTIF(Master_PIP_Satker!K$11:K$37,"S1/D4")</f>
        <v>1</v>
      </c>
      <c r="C47" s="9">
        <f>IFERROR(AVERAGEIF(Master_PIP_Satker!K14:K39,"S1/D4",Master_PIP_Satker!L$11:L$37),0)</f>
        <v>0</v>
      </c>
      <c r="D47" s="9">
        <f>IFERROR(AVERAGEIF(Master_PIP_Satker!K$11:K$37,"S1/D4",Master_PIP_Satker!Q$11:Q$37),0)</f>
        <v>40</v>
      </c>
      <c r="E47" s="9">
        <f>IFERROR(AVERAGEIF(Master_PIP_Satker!K$11:K$37,"S1/D4",Master_PIP_Satker!S$11:S$37),0)</f>
        <v>25</v>
      </c>
      <c r="F47" s="9">
        <f>IFERROR(AVERAGEIF(Master_PIP_Satker!K$11:K$37,"S1/D4",Master_PIP_Satker!U$11:U$37),0)</f>
        <v>5</v>
      </c>
    </row>
    <row r="48" spans="1:8" x14ac:dyDescent="0.25">
      <c r="A48" s="2" t="s">
        <v>22</v>
      </c>
      <c r="B48" s="7">
        <f>COUNTIF(Master_PIP_Satker!K$11:K$37,"D3")</f>
        <v>0</v>
      </c>
      <c r="C48" s="9">
        <f>IFERROR(AVERAGEIF(Master_PIP_Satker!K15:K39,"D3",Master_PIP_Satker!L$11:L$37),0)</f>
        <v>0</v>
      </c>
      <c r="D48" s="9">
        <f>IFERROR(AVERAGEIF(Master_PIP_Satker!K$11:K$37,"D3",Master_PIP_Satker!Q$11:Q$37),0)</f>
        <v>0</v>
      </c>
      <c r="E48" s="9">
        <f>IFERROR(AVERAGEIF(Master_PIP_Satker!K$11:K$37,"D3",Master_PIP_Satker!S$11:S$37),0)</f>
        <v>0</v>
      </c>
      <c r="F48" s="9">
        <f>IFERROR(AVERAGEIF(Master_PIP_Satker!K$11:K$37,"D3",Master_PIP_Satker!U$11:U$37),0)</f>
        <v>0</v>
      </c>
    </row>
    <row r="49" spans="1:7" x14ac:dyDescent="0.25">
      <c r="A49" s="2" t="s">
        <v>57</v>
      </c>
      <c r="B49" s="7">
        <f>COUNTIF(Master_PIP_Satker!K$11:K$37,"SMA/D1/D2")</f>
        <v>0</v>
      </c>
      <c r="C49" s="9">
        <f>IFERROR(AVERAGEIF(Master_PIP_Satker!K16:K39,"SMA/D1/D2",Master_PIP_Satker!L$11:L$37),0)</f>
        <v>0</v>
      </c>
      <c r="D49" s="9">
        <f>IFERROR(AVERAGEIF(Master_PIP_Satker!K$11:K$37,"SMA/D1/D2",Master_PIP_Satker!Q$11:Q$37),0)</f>
        <v>0</v>
      </c>
      <c r="E49" s="9">
        <f>IFERROR(AVERAGEIF(Master_PIP_Satker!K$11:K$37,"SMA/D1/D2",Master_PIP_Satker!S$11:S$37),0)</f>
        <v>0</v>
      </c>
      <c r="F49" s="9">
        <f>IFERROR(AVERAGEIF(Master_PIP_Satker!K$11:K$37,"SMA/D1/D2",Master_PIP_Satker!U$11:U$37),0)</f>
        <v>0</v>
      </c>
    </row>
    <row r="50" spans="1:7" x14ac:dyDescent="0.25">
      <c r="A50" s="2" t="s">
        <v>58</v>
      </c>
      <c r="B50" s="7">
        <f>COUNTIF(Master_PIP_Satker!K$11:K$37,"SMP/SD")</f>
        <v>0</v>
      </c>
      <c r="C50" s="9">
        <f>IFERROR(AVERAGEIF(Master_PIP_Satker!K17:K39,"SMP/SD",Master_PIP_Satker!L$11:L$37),0)</f>
        <v>0</v>
      </c>
      <c r="D50" s="9">
        <f>IFERROR(AVERAGEIF(Master_PIP_Satker!K$11:K$37,"SMP/SD",Master_PIP_Satker!Q$11:Q$37),0)</f>
        <v>0</v>
      </c>
      <c r="E50" s="9">
        <f>IFERROR(AVERAGEIF(Master_PIP_Satker!K$11:K$37,"SMP/SD",Master_PIP_Satker!S$11:S$37),0)</f>
        <v>0</v>
      </c>
      <c r="F50" s="9">
        <f>IFERROR(AVERAGEIF(Master_PIP_Satker!K$11:K$37,"SMP/SD",Master_PIP_Satker!U$11:U$37),0)</f>
        <v>0</v>
      </c>
    </row>
    <row r="51" spans="1:7" x14ac:dyDescent="0.25">
      <c r="B51" s="10"/>
      <c r="C51" s="8"/>
      <c r="D51" s="8"/>
      <c r="E51" s="8"/>
      <c r="F51" s="8"/>
    </row>
    <row r="52" spans="1:7" x14ac:dyDescent="0.25">
      <c r="A52" s="6" t="s">
        <v>59</v>
      </c>
    </row>
    <row r="53" spans="1:7" x14ac:dyDescent="0.25">
      <c r="A53" s="2" t="s">
        <v>60</v>
      </c>
      <c r="B53" s="12" t="s">
        <v>61</v>
      </c>
      <c r="C53" s="12" t="s">
        <v>62</v>
      </c>
      <c r="D53" s="12" t="s">
        <v>63</v>
      </c>
      <c r="E53" s="12" t="s">
        <v>64</v>
      </c>
      <c r="F53" s="18" t="s">
        <v>65</v>
      </c>
      <c r="G53" s="18" t="s">
        <v>19</v>
      </c>
    </row>
    <row r="54" spans="1:7" x14ac:dyDescent="0.25">
      <c r="A54" s="7">
        <f>B5+B12</f>
        <v>1</v>
      </c>
      <c r="B54" s="9">
        <f>Master_PIP_Satker!$L$38</f>
        <v>15</v>
      </c>
      <c r="C54" s="9">
        <f>Master_PIP_Satker!$Q$38</f>
        <v>40</v>
      </c>
      <c r="D54" s="9">
        <f>Master_PIP_Satker!$S$38</f>
        <v>25</v>
      </c>
      <c r="E54" s="9">
        <f>Master_PIP_Satker!$U$38</f>
        <v>5</v>
      </c>
      <c r="F54" s="9">
        <f>Master_PIP_Satker!$V$38</f>
        <v>85</v>
      </c>
      <c r="G54" s="19" t="str">
        <f>Master_PIP_Satker!$W$38</f>
        <v>Tinggi</v>
      </c>
    </row>
    <row r="55" spans="1:7" x14ac:dyDescent="0.25"/>
    <row r="56" spans="1:7" x14ac:dyDescent="0.25"/>
    <row r="57" spans="1:7" x14ac:dyDescent="0.25"/>
    <row r="58" spans="1:7" ht="14.25" customHeight="1" x14ac:dyDescent="0.25">
      <c r="E58" s="20"/>
    </row>
    <row r="59" spans="1:7" ht="14.25" customHeight="1" x14ac:dyDescent="0.25">
      <c r="E59" s="20"/>
    </row>
    <row r="60" spans="1:7" ht="14.25" customHeight="1" x14ac:dyDescent="0.25">
      <c r="E60" s="20"/>
    </row>
    <row r="61" spans="1:7" ht="14.25" customHeight="1" x14ac:dyDescent="0.25">
      <c r="E61" s="20"/>
    </row>
    <row r="62" spans="1:7" ht="14.25" customHeight="1" x14ac:dyDescent="0.25">
      <c r="E62" s="20"/>
    </row>
    <row r="63" spans="1:7" ht="14.25" customHeight="1" x14ac:dyDescent="0.25">
      <c r="E63" s="20"/>
    </row>
    <row r="64" spans="1:7" ht="14.25" customHeight="1" x14ac:dyDescent="0.25">
      <c r="E64" s="21"/>
    </row>
    <row r="65" spans="5:5" ht="18.75" x14ac:dyDescent="0.25">
      <c r="E65" s="20"/>
    </row>
    <row r="66" spans="5:5" ht="18.75" x14ac:dyDescent="0.25">
      <c r="E66" s="20"/>
    </row>
    <row r="67" spans="5:5" ht="18.75" x14ac:dyDescent="0.25">
      <c r="E67" s="20"/>
    </row>
    <row r="68" spans="5:5" x14ac:dyDescent="0.25"/>
    <row r="69" spans="5:5" x14ac:dyDescent="0.25"/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Master_PIP_Satker</vt:lpstr>
      <vt:lpstr>Laporan_Hasil_Penilaian_PIP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LAHDAFOR</dc:creator>
  <cp:lastModifiedBy>sohib pahlupi</cp:lastModifiedBy>
  <cp:lastPrinted>2020-07-03T00:45:45Z</cp:lastPrinted>
  <dcterms:created xsi:type="dcterms:W3CDTF">2019-06-10T02:44:28Z</dcterms:created>
  <dcterms:modified xsi:type="dcterms:W3CDTF">2022-04-22T03:45:25Z</dcterms:modified>
</cp:coreProperties>
</file>